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8475" windowHeight="6660"/>
  </bookViews>
  <sheets>
    <sheet name="bs" sheetId="6" r:id="rId1"/>
    <sheet name="bu1" sheetId="7" r:id="rId2"/>
    <sheet name="bu2" sheetId="5" r:id="rId3"/>
    <sheet name="nov" sheetId="4" r:id="rId4"/>
    <sheet name="aneks" sheetId="3" r:id="rId5"/>
    <sheet name="kapital " sheetId="8" r:id="rId6"/>
    <sheet name="vodni" sheetId="9" r:id="rId7"/>
  </sheets>
  <calcPr calcId="124519"/>
</workbook>
</file>

<file path=xl/calcChain.xml><?xml version="1.0" encoding="utf-8"?>
<calcChain xmlns="http://schemas.openxmlformats.org/spreadsheetml/2006/main">
  <c r="I41" i="7"/>
  <c r="I49"/>
  <c r="I47" s="1"/>
  <c r="I52" i="3"/>
  <c r="I45"/>
  <c r="I41"/>
  <c r="I28"/>
  <c r="I24" i="4"/>
  <c r="I22" s="1"/>
  <c r="I61" s="1"/>
  <c r="I35"/>
  <c r="I70" i="6"/>
  <c r="I150"/>
  <c r="I148"/>
  <c r="I147"/>
  <c r="I75"/>
  <c r="I63"/>
  <c r="I37" i="7"/>
  <c r="I35"/>
  <c r="I34" s="1"/>
  <c r="I33"/>
  <c r="L13" i="8"/>
  <c r="N13" s="1"/>
  <c r="N16" s="1"/>
  <c r="L20"/>
  <c r="N20"/>
  <c r="L22"/>
  <c r="N22" s="1"/>
  <c r="L16"/>
  <c r="K16"/>
  <c r="K24" s="1"/>
  <c r="K27" s="1"/>
  <c r="K35" s="1"/>
  <c r="J18" i="4"/>
  <c r="J31"/>
  <c r="J60" s="1"/>
  <c r="J62" s="1"/>
  <c r="J67" s="1"/>
  <c r="J22"/>
  <c r="J61" s="1"/>
  <c r="J38"/>
  <c r="J51"/>
  <c r="J29"/>
  <c r="I21" i="7"/>
  <c r="I63"/>
  <c r="I74"/>
  <c r="I88"/>
  <c r="I98"/>
  <c r="J21"/>
  <c r="J16" s="1"/>
  <c r="J34"/>
  <c r="J47"/>
  <c r="J54"/>
  <c r="J63"/>
  <c r="J88"/>
  <c r="J98"/>
  <c r="I18" i="4"/>
  <c r="I28" s="1"/>
  <c r="I31"/>
  <c r="I60" s="1"/>
  <c r="I62" s="1"/>
  <c r="I67" s="1"/>
  <c r="I38"/>
  <c r="I51"/>
  <c r="L31" i="8"/>
  <c r="N31" s="1"/>
  <c r="L26"/>
  <c r="N26" s="1"/>
  <c r="L33"/>
  <c r="N33" s="1"/>
  <c r="K110" i="6"/>
  <c r="L140"/>
  <c r="I54" i="7"/>
  <c r="J50" i="3"/>
  <c r="I50"/>
  <c r="J16" i="8"/>
  <c r="J24" s="1"/>
  <c r="J27" s="1"/>
  <c r="J35" s="1"/>
  <c r="H16"/>
  <c r="H24" s="1"/>
  <c r="H27" s="1"/>
  <c r="H35" s="1"/>
  <c r="I16"/>
  <c r="I24" s="1"/>
  <c r="I27" s="1"/>
  <c r="I35" s="1"/>
  <c r="M16"/>
  <c r="M24" s="1"/>
  <c r="M27" s="1"/>
  <c r="M35" s="1"/>
  <c r="G16"/>
  <c r="G24" s="1"/>
  <c r="G27" s="1"/>
  <c r="G35" s="1"/>
  <c r="J60" i="3"/>
  <c r="I60"/>
  <c r="J38" i="7"/>
  <c r="J74"/>
  <c r="J85" s="1"/>
  <c r="J31" i="3"/>
  <c r="I31"/>
  <c r="J46" i="4"/>
  <c r="I46"/>
  <c r="I59" s="1"/>
  <c r="K20" i="6"/>
  <c r="K21"/>
  <c r="K22"/>
  <c r="K23"/>
  <c r="K24"/>
  <c r="K26"/>
  <c r="K27"/>
  <c r="K28"/>
  <c r="K29"/>
  <c r="K30"/>
  <c r="K31"/>
  <c r="K33"/>
  <c r="K34"/>
  <c r="K35"/>
  <c r="K36"/>
  <c r="K37"/>
  <c r="K39"/>
  <c r="K40"/>
  <c r="K41"/>
  <c r="K42"/>
  <c r="K43"/>
  <c r="K44"/>
  <c r="K45"/>
  <c r="K46"/>
  <c r="K47"/>
  <c r="K50"/>
  <c r="K51"/>
  <c r="K52"/>
  <c r="K53"/>
  <c r="K54"/>
  <c r="K55"/>
  <c r="K58"/>
  <c r="K59"/>
  <c r="K60"/>
  <c r="K61"/>
  <c r="K62"/>
  <c r="K63"/>
  <c r="K65"/>
  <c r="K66"/>
  <c r="K67"/>
  <c r="K68"/>
  <c r="K69"/>
  <c r="K70"/>
  <c r="K71"/>
  <c r="K72"/>
  <c r="K74"/>
  <c r="K75"/>
  <c r="K76"/>
  <c r="K77"/>
  <c r="K78"/>
  <c r="K80"/>
  <c r="K82"/>
  <c r="J38"/>
  <c r="I38"/>
  <c r="K38" s="1"/>
  <c r="J73"/>
  <c r="L73"/>
  <c r="I73"/>
  <c r="K73" s="1"/>
  <c r="J64"/>
  <c r="L64"/>
  <c r="I64"/>
  <c r="J57"/>
  <c r="J56" s="1"/>
  <c r="J48" s="1"/>
  <c r="J79" s="1"/>
  <c r="J81" s="1"/>
  <c r="J83" s="1"/>
  <c r="L57"/>
  <c r="I57"/>
  <c r="K57" s="1"/>
  <c r="J49"/>
  <c r="I49"/>
  <c r="K49"/>
  <c r="L49"/>
  <c r="L38"/>
  <c r="J32"/>
  <c r="L32"/>
  <c r="I32"/>
  <c r="K32"/>
  <c r="J25"/>
  <c r="L25"/>
  <c r="I25"/>
  <c r="K25"/>
  <c r="J19"/>
  <c r="J18"/>
  <c r="L19"/>
  <c r="I19"/>
  <c r="K19" s="1"/>
  <c r="K93"/>
  <c r="K94"/>
  <c r="K95"/>
  <c r="K96"/>
  <c r="K97"/>
  <c r="K98"/>
  <c r="K99"/>
  <c r="K100"/>
  <c r="K102"/>
  <c r="K103"/>
  <c r="K104"/>
  <c r="K105"/>
  <c r="K106"/>
  <c r="K107"/>
  <c r="K109"/>
  <c r="K111"/>
  <c r="K112"/>
  <c r="K114"/>
  <c r="K115"/>
  <c r="K117"/>
  <c r="K118"/>
  <c r="K119"/>
  <c r="K120"/>
  <c r="K121"/>
  <c r="K122"/>
  <c r="K123"/>
  <c r="K124"/>
  <c r="K127"/>
  <c r="K128"/>
  <c r="K129"/>
  <c r="K130"/>
  <c r="K131"/>
  <c r="K132"/>
  <c r="K133"/>
  <c r="K136"/>
  <c r="K137"/>
  <c r="K138"/>
  <c r="K139"/>
  <c r="K141"/>
  <c r="K142"/>
  <c r="K143"/>
  <c r="K144"/>
  <c r="K145"/>
  <c r="K146"/>
  <c r="K147"/>
  <c r="K148"/>
  <c r="K149"/>
  <c r="K150"/>
  <c r="I140"/>
  <c r="K151"/>
  <c r="K152"/>
  <c r="K153"/>
  <c r="K155"/>
  <c r="J135"/>
  <c r="L135"/>
  <c r="L134" s="1"/>
  <c r="I135"/>
  <c r="I134" s="1"/>
  <c r="I125" s="1"/>
  <c r="J140"/>
  <c r="K140" s="1"/>
  <c r="J126"/>
  <c r="L126"/>
  <c r="L125" s="1"/>
  <c r="I126"/>
  <c r="K126"/>
  <c r="J116"/>
  <c r="L116"/>
  <c r="I116"/>
  <c r="K116"/>
  <c r="J113"/>
  <c r="L113"/>
  <c r="I113"/>
  <c r="K113"/>
  <c r="J108"/>
  <c r="L108"/>
  <c r="I108"/>
  <c r="J101"/>
  <c r="L101"/>
  <c r="I101"/>
  <c r="K101"/>
  <c r="L92"/>
  <c r="J92"/>
  <c r="J91" s="1"/>
  <c r="I92"/>
  <c r="I91" s="1"/>
  <c r="I38" i="7"/>
  <c r="I17"/>
  <c r="G38" i="9"/>
  <c r="G45" s="1"/>
  <c r="J59" i="4"/>
  <c r="L18" i="6"/>
  <c r="L91"/>
  <c r="L154" s="1"/>
  <c r="L156" s="1"/>
  <c r="I18"/>
  <c r="I56"/>
  <c r="I48" s="1"/>
  <c r="I79" s="1"/>
  <c r="I81" s="1"/>
  <c r="I83" s="1"/>
  <c r="L56"/>
  <c r="L48"/>
  <c r="L79" s="1"/>
  <c r="L81" s="1"/>
  <c r="L83" s="1"/>
  <c r="K18"/>
  <c r="K108"/>
  <c r="K64"/>
  <c r="L24" i="8" l="1"/>
  <c r="L27" s="1"/>
  <c r="L35" s="1"/>
  <c r="I16" i="7"/>
  <c r="J122"/>
  <c r="I108"/>
  <c r="J31"/>
  <c r="J123" s="1"/>
  <c r="J109"/>
  <c r="I86"/>
  <c r="I31"/>
  <c r="I123" s="1"/>
  <c r="I122"/>
  <c r="I154" i="6"/>
  <c r="K91"/>
  <c r="J154"/>
  <c r="J156" s="1"/>
  <c r="J44" i="7"/>
  <c r="J60" s="1"/>
  <c r="N24" i="8"/>
  <c r="N27" s="1"/>
  <c r="N35" s="1"/>
  <c r="K56" i="6"/>
  <c r="K48" s="1"/>
  <c r="K79" s="1"/>
  <c r="K81" s="1"/>
  <c r="K83" s="1"/>
  <c r="K92"/>
  <c r="K135"/>
  <c r="K134" s="1"/>
  <c r="J86" i="7"/>
  <c r="I43" i="4"/>
  <c r="J43"/>
  <c r="J134" i="6"/>
  <c r="J125" s="1"/>
  <c r="K125" s="1"/>
  <c r="I44" i="7" l="1"/>
  <c r="I60" s="1"/>
  <c r="I114" s="1"/>
  <c r="I121" s="1"/>
  <c r="K154" i="6"/>
  <c r="I156"/>
  <c r="K156" s="1"/>
  <c r="J113" i="7"/>
  <c r="J35" i="5" l="1"/>
  <c r="J120" i="7"/>
  <c r="J125" s="1"/>
</calcChain>
</file>

<file path=xl/sharedStrings.xml><?xml version="1.0" encoding="utf-8"?>
<sst xmlns="http://schemas.openxmlformats.org/spreadsheetml/2006/main" count="876" uniqueCount="697">
  <si>
    <t xml:space="preserve">    Od toga: prihodi po osnovu subvencija na proizvode (subvencije koje se mogu prikazati po jedinici proizvoda, npr. vozna karta, brašno, hljeb, mlijeko i dr.)</t>
  </si>
  <si>
    <t xml:space="preserve">    Prihodi po osnovu subvencija na proizvodnju (na zapošljavanje, platu, kamatnu stopu, za smanjenje zagađenja i dr.)</t>
  </si>
  <si>
    <t xml:space="preserve">  b) Prihod od zakupnina</t>
  </si>
  <si>
    <t xml:space="preserve">  v) Prihod od donacija</t>
  </si>
  <si>
    <t xml:space="preserve">  g) Prihod od članarina</t>
  </si>
  <si>
    <t xml:space="preserve">  d) Prihod od tantijema i licencnih prava</t>
  </si>
  <si>
    <t xml:space="preserve">  đ) Prihod iz namjenskih izvora finansiranja (iz budžeta, fondova i dr.)</t>
  </si>
  <si>
    <t xml:space="preserve">  e) Ostali poslovni prihodi po drugim osnovima</t>
  </si>
  <si>
    <t>66 + 67</t>
  </si>
  <si>
    <t>FINANSIJSKI I OSTALI PRIHODI</t>
  </si>
  <si>
    <t>dio 660</t>
  </si>
  <si>
    <t xml:space="preserve">  Od toga: prihodi od učešća u dobiti (dividendi)</t>
  </si>
  <si>
    <t>dio 670</t>
  </si>
  <si>
    <t xml:space="preserve">  Dobici po osnovu prodaje nekretnina, postrojenja i opreme</t>
  </si>
  <si>
    <t xml:space="preserve">  Prihodi po osnovu ugovorene zaštite od rizika</t>
  </si>
  <si>
    <t>TROŠKOVI MATERIJALA</t>
  </si>
  <si>
    <t xml:space="preserve">    Od toga: troškovi goriva i energije</t>
  </si>
  <si>
    <t>TROŠKOVI ZARADA, NAKNADA ZARADA I OSTALIH LIČNIH RASHODA</t>
  </si>
  <si>
    <t xml:space="preserve">  Troškovi zaposlenih na službenom putu</t>
  </si>
  <si>
    <t>dio 525</t>
  </si>
  <si>
    <t xml:space="preserve">  Od toga: dnevnice</t>
  </si>
  <si>
    <t>TROŠKOVI PROIZVODNIH USLUGA (637 + 638 + 639 + 640 + 641 + 642 + 643 + 644)</t>
  </si>
  <si>
    <t xml:space="preserve">  a) Troškovi usluga na izradi učinaka</t>
  </si>
  <si>
    <t xml:space="preserve">  b) Troškovi transportnih usluga</t>
  </si>
  <si>
    <t>dio 532</t>
  </si>
  <si>
    <t xml:space="preserve">  v) Troškovi za usluge tekućeg održavanja osnovnih sredstava</t>
  </si>
  <si>
    <t xml:space="preserve">  g) Troškovi za usluge investicionog održavanja osnovnih sredstava</t>
  </si>
  <si>
    <t xml:space="preserve">  d) Troškovi zakupa</t>
  </si>
  <si>
    <t>534 + 535</t>
  </si>
  <si>
    <t xml:space="preserve">  đ) Troškovi sajmova, reklame i propagande</t>
  </si>
  <si>
    <t>536 + 537</t>
  </si>
  <si>
    <t xml:space="preserve">  e) Troškovi istraživanja i razvoja koji se ne kapitalizuju</t>
  </si>
  <si>
    <t xml:space="preserve">  ž) Troškovi ostalih usluga</t>
  </si>
  <si>
    <t>dio 539</t>
  </si>
  <si>
    <t xml:space="preserve">    Od toga: bruto iznosi naknada po ugovorima sa fizičkim licima van radnog odnosa</t>
  </si>
  <si>
    <t>NEMATERIJALNI TROŠKOVI (647 + 649 + 650 + 651 + 652 + 653 + 654 + 655)</t>
  </si>
  <si>
    <t xml:space="preserve">  Troškovi neproizvodnih usluga</t>
  </si>
  <si>
    <t>dio 550</t>
  </si>
  <si>
    <t xml:space="preserve">  Troškovi reprezentacije</t>
  </si>
  <si>
    <t xml:space="preserve">  Troškovi premije osiguranja</t>
  </si>
  <si>
    <t xml:space="preserve">  Troškovi platnog prometa</t>
  </si>
  <si>
    <t xml:space="preserve">  Troškovi članarina</t>
  </si>
  <si>
    <t>dio 555</t>
  </si>
  <si>
    <t xml:space="preserve">  Troškovi poreza na proizvode, carine, boravišne takse, porez na igre na sreću i sl.</t>
  </si>
  <si>
    <t xml:space="preserve">  Troškovi poreza na proizvodnju: na imovinu, na zemljište, za korišćenje voda i šuma, za protivpožarnu zaštitu i sl.</t>
  </si>
  <si>
    <t xml:space="preserve">  Ostali nematerijalni troškovi</t>
  </si>
  <si>
    <t>OBAVEZE I POTRAŽIVANJA</t>
  </si>
  <si>
    <t>47, osim 479</t>
  </si>
  <si>
    <t xml:space="preserve">  Obračunati (fakturisani) porez na dodatu vrijednost (kumulativan promet konta)</t>
  </si>
  <si>
    <t>27, osim 279</t>
  </si>
  <si>
    <t xml:space="preserve">  Ulazni porez na dodatu vrijednost (kumulativan promet konta)</t>
  </si>
  <si>
    <t xml:space="preserve">  Obaveze za PDV po osnovu razlike između obračunatog i akontacionog PDV-a (saldo konta)</t>
  </si>
  <si>
    <t xml:space="preserve">  Potraživanja po osnovu razlike između akontacionog i obračunatog PDV-a (saldo konta)</t>
  </si>
  <si>
    <t xml:space="preserve">  PDV plaćen pri uvozu (kumulativan promet konta)</t>
  </si>
  <si>
    <t xml:space="preserve">  Obaveze za PDV plaćen pri uvozu (kumulativan promet konta)</t>
  </si>
  <si>
    <t xml:space="preserve">  Obaveze za akcize (kumulativan promet konta)</t>
  </si>
  <si>
    <t xml:space="preserve">  Prihodi ostvareni na bazi podugovaranja</t>
  </si>
  <si>
    <t xml:space="preserve">  Plaćanja podugovaračima za rad, isporučene proizvode i usluge</t>
  </si>
  <si>
    <t xml:space="preserve">  Ukupan broj odrađenih časova rada (efektivni časovi rada bez bolovanja, godišnjih odmora, državnih praznika i sl.)</t>
  </si>
  <si>
    <t>Vrsta promjene u kapitalu</t>
  </si>
  <si>
    <t>Dio kapitala koji pripada vlasnicima matičnog privrednog društva</t>
  </si>
  <si>
    <t>Manjinski interes</t>
  </si>
  <si>
    <t>UKUPNI KAPITAL</t>
  </si>
  <si>
    <t>Akcijski kapital i udjeli u društvo sa ograničenom odgovornošću</t>
  </si>
  <si>
    <t>Revalorizacione rezerve (MRS 16, MRS 21 i MRS 38)</t>
  </si>
  <si>
    <t>Nerealizovani dobici/ gubici po osnovu finansijskih sredstava raspoloživih za prodaju</t>
  </si>
  <si>
    <t xml:space="preserve">Ostale rezerve (emisiona premija, zakonske i statutarne rezerve, zaštita gotovinskih tokova) </t>
  </si>
  <si>
    <t>Akumulisani neraspoređeni dobitak / nepokriveni gubitak</t>
  </si>
  <si>
    <t>Ukupno</t>
  </si>
  <si>
    <t xml:space="preserve">    Efekti promjena u računovodstvenim politikama </t>
  </si>
  <si>
    <t xml:space="preserve">    Efekti ispravke grešaka</t>
  </si>
  <si>
    <t xml:space="preserve">    Efekti revalorizacije materijalnih i nematerijalnih sredstava</t>
  </si>
  <si>
    <t xml:space="preserve">    Nerealizovani dobici/gubici po osnovu finansijskih sredstava raspoloživih za prodaju</t>
  </si>
  <si>
    <t xml:space="preserve">    Kursne razlike nastale po osnovu preračuna finansijskih izvještaja u drugu funkcionalnu valutu</t>
  </si>
  <si>
    <t xml:space="preserve">    Neto dobitak/gubitak perioda iskazan u bilansu uspjeha</t>
  </si>
  <si>
    <t xml:space="preserve">    Neto dobici/gubici perioda priznati direktno u kapitalu</t>
  </si>
  <si>
    <t xml:space="preserve">    Objavljene dividende i drugi vidovi raspodjele dobitka i pokriće gubitka</t>
  </si>
  <si>
    <t xml:space="preserve">    Emisija akcijskog kapitala i drugi vidovi povećanja ili smanjenje osnovnog kapitala</t>
  </si>
  <si>
    <t xml:space="preserve">    Efekti promjena u računovodstvenim politikama</t>
  </si>
  <si>
    <t xml:space="preserve">                             Р Е П У Б Л И К А   С Р П С К А</t>
  </si>
  <si>
    <t>МИНИСТАРСТВО ПОЉОПРИВРЕДЕ, ШУМАРСТВА И ВОДОПРИВРЕДЕ</t>
  </si>
  <si>
    <t>Obrazac ПВН-3</t>
  </si>
  <si>
    <t xml:space="preserve">             РЕПУБЛИЧКА ДИРЕКЦИЈА ЗА ВОДЕ</t>
  </si>
  <si>
    <t>ОБВЕЗНИК</t>
  </si>
  <si>
    <r>
      <t xml:space="preserve">Матични број:1935231                  Назив:        </t>
    </r>
    <r>
      <rPr>
        <b/>
        <u/>
        <sz val="10"/>
        <rFont val="YUTimes"/>
        <family val="2"/>
      </rPr>
      <t xml:space="preserve">  </t>
    </r>
  </si>
  <si>
    <t>DUF INVEST NOVA AD</t>
  </si>
  <si>
    <r>
      <t xml:space="preserve">Порески број:  </t>
    </r>
    <r>
      <rPr>
        <b/>
        <u/>
        <sz val="10"/>
        <rFont val="YUTimes"/>
        <family val="2"/>
      </rPr>
      <t xml:space="preserve">  4400381240005</t>
    </r>
  </si>
  <si>
    <t xml:space="preserve">     </t>
  </si>
  <si>
    <r>
      <t>Сједиште</t>
    </r>
    <r>
      <rPr>
        <b/>
        <u/>
        <sz val="10"/>
        <rFont val="YUTimes"/>
        <charset val="204"/>
      </rPr>
      <t xml:space="preserve">:     005               BIJELJINA                                       </t>
    </r>
  </si>
  <si>
    <t>BIJELJINA</t>
  </si>
  <si>
    <t xml:space="preserve">               Шифра општине      Назив општине          Шифра нас.мјеста          Назив насељеног мјеста</t>
  </si>
  <si>
    <r>
      <t xml:space="preserve">Дјелатност:   </t>
    </r>
    <r>
      <rPr>
        <b/>
        <u/>
        <sz val="10"/>
        <rFont val="YUTimes"/>
        <charset val="204"/>
      </rPr>
      <t>66.30</t>
    </r>
    <r>
      <rPr>
        <b/>
        <sz val="10"/>
        <rFont val="YUTimes"/>
        <family val="2"/>
      </rPr>
      <t xml:space="preserve">                                                   Број запослених: </t>
    </r>
    <r>
      <rPr>
        <b/>
        <u/>
        <sz val="10"/>
        <rFont val="YUTimes"/>
        <family val="2"/>
      </rPr>
      <t xml:space="preserve"> 4</t>
    </r>
  </si>
  <si>
    <t xml:space="preserve">                                                                Остали подаци за радње:</t>
  </si>
  <si>
    <t>Адреса: GAVRILA PRINCIPA 11</t>
  </si>
  <si>
    <r>
      <t>ПТТ -76320 Мјесто: BIJELJINA</t>
    </r>
    <r>
      <rPr>
        <b/>
        <u/>
        <sz val="10"/>
        <rFont val="YUTimes"/>
        <family val="2"/>
      </rPr>
      <t xml:space="preserve"> </t>
    </r>
    <r>
      <rPr>
        <b/>
        <sz val="10"/>
        <rFont val="YUTimes"/>
        <family val="2"/>
      </rPr>
      <t xml:space="preserve">   Врста радње: </t>
    </r>
    <r>
      <rPr>
        <b/>
        <u/>
        <sz val="10"/>
        <rFont val="YUTimes"/>
        <family val="2"/>
      </rPr>
      <t>66.30   upravljanje investicionim fondovima</t>
    </r>
  </si>
  <si>
    <t xml:space="preserve">                                         Шифра        Назив радње    </t>
  </si>
  <si>
    <r>
      <t>Улица и број:</t>
    </r>
    <r>
      <rPr>
        <b/>
        <u/>
        <sz val="10"/>
        <rFont val="YUTimes"/>
        <family val="2"/>
      </rPr>
      <t xml:space="preserve">  GAVRILA PRINCIPA 11</t>
    </r>
  </si>
  <si>
    <r>
      <t xml:space="preserve">ЈМБГ власника </t>
    </r>
    <r>
      <rPr>
        <b/>
        <u/>
        <sz val="10"/>
        <rFont val="YUTimes"/>
        <family val="2"/>
      </rPr>
      <t xml:space="preserve">                                       .</t>
    </r>
  </si>
  <si>
    <t>Телефон/фах  055/ 280-131</t>
  </si>
  <si>
    <r>
      <t xml:space="preserve">Презиме и име власника </t>
    </r>
    <r>
      <rPr>
        <b/>
        <u/>
        <sz val="10"/>
        <rFont val="YUTimes"/>
        <family val="2"/>
      </rPr>
      <t xml:space="preserve">                            .</t>
    </r>
  </si>
  <si>
    <t>е-mail: ______________________________</t>
  </si>
  <si>
    <r>
      <t>Напомена:</t>
    </r>
    <r>
      <rPr>
        <b/>
        <u/>
        <sz val="10"/>
        <rFont val="YUTimes"/>
        <family val="2"/>
      </rPr>
      <t xml:space="preserve">                                           .</t>
    </r>
  </si>
  <si>
    <t>И З В Ј Е Ш Т А Ј</t>
  </si>
  <si>
    <t>О ОБРАЧУНУ БРОЈА ЕКВИВАЛЕНТНИХ СТАНОВНИКА</t>
  </si>
  <si>
    <t>Шифра</t>
  </si>
  <si>
    <t>Назив категорије обвезника водопривредне накнаде</t>
  </si>
  <si>
    <t>Врста прихода</t>
  </si>
  <si>
    <t>(Ш-11)</t>
  </si>
  <si>
    <t>Јединица</t>
  </si>
  <si>
    <t>Ф -</t>
  </si>
  <si>
    <t>Мјесечна</t>
  </si>
  <si>
    <t>Број</t>
  </si>
  <si>
    <t>Периодични</t>
  </si>
  <si>
    <t>врсте</t>
  </si>
  <si>
    <t>мјере</t>
  </si>
  <si>
    <t>Коефицијент</t>
  </si>
  <si>
    <t>количина</t>
  </si>
  <si>
    <t>мјесеци</t>
  </si>
  <si>
    <t>ЕБС</t>
  </si>
  <si>
    <t>Примједба</t>
  </si>
  <si>
    <t>загађивача</t>
  </si>
  <si>
    <t>загађивања</t>
  </si>
  <si>
    <t>(Ш-19)</t>
  </si>
  <si>
    <t>(3х4х5)</t>
  </si>
  <si>
    <t>10 02</t>
  </si>
  <si>
    <t xml:space="preserve"> 1 запослен</t>
  </si>
  <si>
    <t xml:space="preserve">   Укупно ЕБС-а:</t>
  </si>
  <si>
    <t xml:space="preserve">         M.P.</t>
  </si>
  <si>
    <t>Одговорно лице</t>
  </si>
  <si>
    <t>________________</t>
  </si>
  <si>
    <t>I</t>
  </si>
  <si>
    <t>A</t>
  </si>
  <si>
    <t>II</t>
  </si>
  <si>
    <t>B</t>
  </si>
  <si>
    <t>V</t>
  </si>
  <si>
    <t>G</t>
  </si>
  <si>
    <t>D</t>
  </si>
  <si>
    <t>Bilans stanja</t>
  </si>
  <si>
    <t>(Izvještaj o finansijskom položaju)</t>
  </si>
  <si>
    <t>- u konvertibilnim markama -</t>
  </si>
  <si>
    <t>Matični broj:</t>
  </si>
  <si>
    <t>Obavezan unos podataka u formi!</t>
  </si>
  <si>
    <t>Šifra djelatnosti:</t>
  </si>
  <si>
    <t>Naziv privrednog društva, zadruge, drugog pravnog lica ili preduzetnika:</t>
  </si>
  <si>
    <t>Sjedište:</t>
  </si>
  <si>
    <t>JIB:</t>
  </si>
  <si>
    <t>Poslovni računi:</t>
  </si>
  <si>
    <t/>
  </si>
  <si>
    <t>U:</t>
  </si>
  <si>
    <t>Datum:</t>
  </si>
  <si>
    <t>MP</t>
  </si>
  <si>
    <t>Lice  sa licencom</t>
  </si>
  <si>
    <t xml:space="preserve">Lice odgovorno za zastupanje </t>
  </si>
  <si>
    <t>Bilans uspjeha</t>
  </si>
  <si>
    <t>(Izvještaj o ukupnom rezultatu u periodu)</t>
  </si>
  <si>
    <t>M.P.</t>
  </si>
  <si>
    <t>Lice sa licencom</t>
  </si>
  <si>
    <t>Lice odgovorno za zastupanje</t>
  </si>
  <si>
    <t>01935321</t>
  </si>
  <si>
    <t>4400381240005</t>
  </si>
  <si>
    <t>555-001-00002693-38</t>
  </si>
  <si>
    <t>555-001-0002693-38</t>
  </si>
  <si>
    <t>Izvještaj</t>
  </si>
  <si>
    <t>o ostalim dobicima i gubicima perioda</t>
  </si>
  <si>
    <t>u konvertibilnim markama</t>
  </si>
  <si>
    <t>Bijeljini</t>
  </si>
  <si>
    <t>M P</t>
  </si>
  <si>
    <t>Bilans tokova gotovine</t>
  </si>
  <si>
    <t>(Izvještaj o tokovima gotovine)</t>
  </si>
  <si>
    <t>Bijeljina</t>
  </si>
  <si>
    <t>Aneks</t>
  </si>
  <si>
    <t>(Dodatni računovodstveni izvještaj)</t>
  </si>
  <si>
    <t>Izvještaj o promjenama u kapitalu</t>
  </si>
  <si>
    <t xml:space="preserve"> Bijeljini</t>
  </si>
  <si>
    <t>66.30</t>
  </si>
  <si>
    <t>Društvo za upravljanje investicionim fondovima INVEST NOVA AD BIJELJINA</t>
  </si>
  <si>
    <t>Stevan Radić</t>
  </si>
  <si>
    <t xml:space="preserve">U: </t>
  </si>
  <si>
    <t>Dana:</t>
  </si>
  <si>
    <r>
      <t>Matični broj:</t>
    </r>
    <r>
      <rPr>
        <b/>
        <sz val="10"/>
        <rFont val="Calibri"/>
        <family val="2"/>
      </rPr>
      <t xml:space="preserve"> 01935321</t>
    </r>
  </si>
  <si>
    <r>
      <t xml:space="preserve">Šifra djelatnosti: </t>
    </r>
    <r>
      <rPr>
        <b/>
        <sz val="10"/>
        <rFont val="Calibri"/>
        <family val="2"/>
      </rPr>
      <t>66.30</t>
    </r>
  </si>
  <si>
    <r>
      <t xml:space="preserve">Matični broj: </t>
    </r>
    <r>
      <rPr>
        <b/>
        <sz val="10"/>
        <rFont val="Calibri"/>
        <family val="2"/>
      </rPr>
      <t>01935321</t>
    </r>
  </si>
  <si>
    <r>
      <t xml:space="preserve">Šifra djelatnosti: </t>
    </r>
    <r>
      <rPr>
        <b/>
        <sz val="10"/>
        <rFont val="Calibri"/>
        <family val="2"/>
      </rPr>
      <t>6630</t>
    </r>
  </si>
  <si>
    <t>1.</t>
  </si>
  <si>
    <t>2.</t>
  </si>
  <si>
    <t>3.</t>
  </si>
  <si>
    <t>4.</t>
  </si>
  <si>
    <t>5.</t>
  </si>
  <si>
    <t>6.</t>
  </si>
  <si>
    <t>7.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</si>
  <si>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</si>
  <si>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</si>
  <si>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</si>
  <si>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</si>
  <si>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</si>
  <si>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</si>
  <si>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</si>
  <si>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</si>
  <si>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</si>
  <si>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</si>
  <si>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</si>
  <si>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</si>
  <si>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</si>
  <si>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</si>
  <si>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</si>
  <si>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</si>
  <si>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</si>
  <si>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</si>
  <si>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</si>
  <si>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8.</t>
  </si>
  <si>
    <t>9.</t>
  </si>
  <si>
    <t>10.</t>
  </si>
  <si>
    <t>11.</t>
  </si>
  <si>
    <t>12.</t>
  </si>
  <si>
    <t>A. POSLOVNI PRIHODI I RASHODI</t>
  </si>
  <si>
    <t xml:space="preserve">    I - POSLOVNI PRIHODI (202 + 206 + 210 + 211 - 212 + 213 - 214 + 215)</t>
  </si>
  <si>
    <t xml:space="preserve">      1. Prihodi od prodaje robe (203 do 205)</t>
  </si>
  <si>
    <t xml:space="preserve">        a) Prihodi od prodaje robe povezanim pravnim licima</t>
  </si>
  <si>
    <t>601, 602, 603</t>
  </si>
  <si>
    <t xml:space="preserve">        b) Prihodi od prodaje robe na domaćem tržištu</t>
  </si>
  <si>
    <t xml:space="preserve">        v) Prihodi od prodaje robe na inostranom tržištu</t>
  </si>
  <si>
    <t xml:space="preserve">      2. Prihodi od prodaje učinaka (207 do 209)</t>
  </si>
  <si>
    <t xml:space="preserve">        a) Prihodi od prodaje učinaka povezanim pravnim licima</t>
  </si>
  <si>
    <t>611, 612, 613</t>
  </si>
  <si>
    <t xml:space="preserve">        b) Prihodi od prodaje učinaka na domaćem tržištu</t>
  </si>
  <si>
    <t xml:space="preserve">        v) Prihodi od prodaje učinaka na inostranom tržištu</t>
  </si>
  <si>
    <t xml:space="preserve">      3. Prihodi od aktiviranja ili potrošnje robe i učinaka</t>
  </si>
  <si>
    <t xml:space="preserve">      4. Povećenje vrijednosti zaliha učinaka</t>
  </si>
  <si>
    <t xml:space="preserve">      5. Smanjenje vrijednosti zaliha učinaka</t>
  </si>
  <si>
    <t>640, 641</t>
  </si>
  <si>
    <t xml:space="preserve">      6. Povećenje vrijednosti investicionih nekretnina i bioloških sredstava koja se ne amortizuju</t>
  </si>
  <si>
    <t>642, 643</t>
  </si>
  <si>
    <t xml:space="preserve">      7. Smanjenje vrijednosti investicionih nekretnina i bioloških sredstava koja se ne amortizuju</t>
  </si>
  <si>
    <t>650 do 659</t>
  </si>
  <si>
    <t xml:space="preserve">      8. Ostali poslovni prihodi</t>
  </si>
  <si>
    <t xml:space="preserve">    II - POSLOVNI RASHODI (217 + 218 + 219 + 222 + 223 + 226 + 227 + 228)</t>
  </si>
  <si>
    <t>500 do 502</t>
  </si>
  <si>
    <t xml:space="preserve">      1. Nabavna vrijednost prodate robe</t>
  </si>
  <si>
    <t>510 do 513</t>
  </si>
  <si>
    <t xml:space="preserve">      2. Troškovi materijala</t>
  </si>
  <si>
    <t xml:space="preserve">      3. Troškovi zarada, naknada zarada i ostalih ličnih rashoda (220 + 221)</t>
  </si>
  <si>
    <t>520 do 523</t>
  </si>
  <si>
    <t xml:space="preserve">        a) Troškovi bruto zarada i bruto naknada zarada</t>
  </si>
  <si>
    <t>524 do 529</t>
  </si>
  <si>
    <t xml:space="preserve">        b) Ostali lični rashodi</t>
  </si>
  <si>
    <t>530 do 539</t>
  </si>
  <si>
    <t xml:space="preserve">      4. Troškovi proizvodnih usluga</t>
  </si>
  <si>
    <t xml:space="preserve">      5. Troškovi amortizacije i rezervisanja (224 + 225)</t>
  </si>
  <si>
    <t xml:space="preserve">        a) Troškovi amortizacije</t>
  </si>
  <si>
    <t xml:space="preserve">        b) Troškovi rezervisanja</t>
  </si>
  <si>
    <t>55, osim 555 i 556</t>
  </si>
  <si>
    <t xml:space="preserve">      6. Nematerijalni troškovi (bez poreza i doprinosa)</t>
  </si>
  <si>
    <t xml:space="preserve">      7. Troškovi poreza</t>
  </si>
  <si>
    <t xml:space="preserve">      8. Troškovi doprinosa</t>
  </si>
  <si>
    <t xml:space="preserve">  B. POSLOVNI DOBITAK (201 - 216)</t>
  </si>
  <si>
    <t xml:space="preserve">  V. POSLOVNI GUBITAK (216 - 201)</t>
  </si>
  <si>
    <t>G. FINANSIJSKI PRIHODI I RASHODI</t>
  </si>
  <si>
    <t xml:space="preserve">    I - FINANSIJSKI PRIHODI (232 do 237)</t>
  </si>
  <si>
    <t xml:space="preserve">      1. Finansijski prihodi od povezanih pravnih lica</t>
  </si>
  <si>
    <t xml:space="preserve">      2. Prihodi od kamata</t>
  </si>
  <si>
    <t xml:space="preserve">      3. Pozitivne kursne razlike</t>
  </si>
  <si>
    <t xml:space="preserve">      4. Prihodi od efekata valutne klauzule</t>
  </si>
  <si>
    <t xml:space="preserve">      5. Prihodi od učešća u dobitku zajedničkih ulaganja</t>
  </si>
  <si>
    <t xml:space="preserve">      6. Ostali finansijski prihodi</t>
  </si>
  <si>
    <t xml:space="preserve">    II - FINANSIJSKI RASHODI (239 do 243)</t>
  </si>
  <si>
    <t xml:space="preserve">      1. Finansijski rashodi po osnovu odnosa povezanih pravnih lica</t>
  </si>
  <si>
    <t xml:space="preserve">      2. Rashodi kamata</t>
  </si>
  <si>
    <t xml:space="preserve">      3. Negativne kursne razlike</t>
  </si>
  <si>
    <t xml:space="preserve">      4. Rashodi po osnovu valutne klauzule</t>
  </si>
  <si>
    <t xml:space="preserve">      5. Ostali finansijski rashodi</t>
  </si>
  <si>
    <t xml:space="preserve">  D. DOBITAK REDOVNE AKTIVNOSTI (229 + 231 - 238) ili (231 - 238 - 230)</t>
  </si>
  <si>
    <t xml:space="preserve">  Đ. GUBITAK REDOVNE AKTIVNOSTI (230 + 238 - 231) ili (238 - 229 - 231)</t>
  </si>
  <si>
    <t>E. OSTALI PRIHODI I RASHODI</t>
  </si>
  <si>
    <t xml:space="preserve">    I - OSTALI PRIHODI (247 do 256)</t>
  </si>
  <si>
    <t xml:space="preserve">      1. Dobici po osnovu prodaje nematerijalnih sredstava, nekretnina, postrojenja i opreme</t>
  </si>
  <si>
    <t xml:space="preserve">      2. Dobici po osnovu prodaje investicionih nekretnina</t>
  </si>
  <si>
    <t xml:space="preserve">      3. Dobici po osnovu prodaje bioloških sredstava</t>
  </si>
  <si>
    <t xml:space="preserve">      4. Dobici po osnovu prodaje sredstava obustavljenog poslovanja</t>
  </si>
  <si>
    <t xml:space="preserve">      5. Dobici po osnovu prodaje učešća u kapitalu i HOV</t>
  </si>
  <si>
    <t xml:space="preserve">      6. Dobici po osnovu prodaje materijala</t>
  </si>
  <si>
    <t xml:space="preserve">      7. Viškovi, izuzimajući viškove zaliha učinaka</t>
  </si>
  <si>
    <t xml:space="preserve">      8. Naplaćena otpisana potraživanja</t>
  </si>
  <si>
    <t xml:space="preserve">      9. Prihodi po osnovu ugovorene zaštite od rizika, koji ne ispunjavaju uslove da se iskažu u okviru revalorizacionih rezervi</t>
  </si>
  <si>
    <t xml:space="preserve">      10. Prihodi od smanjenja obaveza, ukidanja neiskorišćenih dugoročnih rezervisanja i ostali nepomenuti prihodi</t>
  </si>
  <si>
    <t xml:space="preserve">    II - OSTALI RASHODI (258 do 267)</t>
  </si>
  <si>
    <t xml:space="preserve">      1. Gubici po osnovu prodaje i rashodovanja nematerijalnih sredstava, nekretnina, postrojenja i opreme</t>
  </si>
  <si>
    <t xml:space="preserve">      2. Gubici po osnovu prodaje i rashodovanja investicionih nekretnina</t>
  </si>
  <si>
    <t xml:space="preserve">      3. Gubici po osnovu prodaje i rashodovanja bioloških sredstava</t>
  </si>
  <si>
    <t xml:space="preserve">      4. Gubici po osnovu prodaje sredstava obustavljenog poslovanja</t>
  </si>
  <si>
    <t xml:space="preserve">      5. Gubici po osnovu prodaje učešća u kapitalu i HOV</t>
  </si>
  <si>
    <t xml:space="preserve">      6. Gubici po osnovu prodatog materijala</t>
  </si>
  <si>
    <t xml:space="preserve">      7. Manjkovi, izuzimajući manjkove zaliha učinaka</t>
  </si>
  <si>
    <t xml:space="preserve">      8. Rashodi po osnovu zaštite od rizika koji ne ispunjavaju uslove da se iskažu u okviru revalorizacionih rezervi</t>
  </si>
  <si>
    <t xml:space="preserve">      9. Rashodi po osnovu ispravke vrijednosti i otpisa potraživanja</t>
  </si>
  <si>
    <t xml:space="preserve">      10. Rashodi po osnovu rashodovanja zaliha materijala i robe i ostali rashodi</t>
  </si>
  <si>
    <t xml:space="preserve">  Ž. DOBITAK PO OSNOVU OSTALIH PRIHODA I RASHODA (246 - 257)</t>
  </si>
  <si>
    <t xml:space="preserve">  Z. GUBITAK PO OSNOVU OSTALIH PRIHODA I RASHODA (257 - 246)</t>
  </si>
  <si>
    <t>I. PRIHODI I RASHODI OD USKLAĐIVANJA VRIJEDNOSTI IMOVINE</t>
  </si>
  <si>
    <t xml:space="preserve">    I - PRIHODI OD USKLAĐIVANJA VRIJEDNOSTI IMOVINE (271 do 279)</t>
  </si>
  <si>
    <t xml:space="preserve">      1. Prihodi od usklađivanja vrijednosti nematerijalnih sredstava</t>
  </si>
  <si>
    <t xml:space="preserve">      2. Prihodi od usklađivanja vrijednosti nekretnina, postrojenja i opreme</t>
  </si>
  <si>
    <t xml:space="preserve">      3. Prihodi od usklađivanja vrijednosti investicionih nekretnina za koje se obračunava amortizacija</t>
  </si>
  <si>
    <t xml:space="preserve">      4. Prihodi od usklađivanja vrijednosti bioloških sredstava za koje se obračunava amortizacija</t>
  </si>
  <si>
    <t xml:space="preserve">      5. Prihodi od usklađivanja vrijednosti dugoročnih finansijskih plasmana i finansijskih sredstava raspoloživih za prodaju</t>
  </si>
  <si>
    <t xml:space="preserve">      6. Prihodi od usklađivanja vrijednosti zaliha materijala i robe</t>
  </si>
  <si>
    <t xml:space="preserve">      7. Prihodi od usklađivanja vrijednosti kratkoročnih finansijskih plasmana</t>
  </si>
  <si>
    <t xml:space="preserve">      8. Prihodi od usklađivanja vrijednosti kapitala (negativni Goodwill)</t>
  </si>
  <si>
    <t xml:space="preserve">      9. Prihodi od usklađivanja vrijednosti ostale imovine</t>
  </si>
  <si>
    <t xml:space="preserve">    II - RASHODI OD USKLAĐIVANJA VRIJEDNOSTI IMOVINE (281 do 289)</t>
  </si>
  <si>
    <t xml:space="preserve">      1. Obezvrjeđenje nematerijalnih sredstava</t>
  </si>
  <si>
    <t xml:space="preserve">      2. Obezvrjeđenje nekretnina, postrojenja i opreme</t>
  </si>
  <si>
    <t xml:space="preserve">      3. Obezvrjeđenje investicionih nekretnina za koje se obračunava amortizacija</t>
  </si>
  <si>
    <t xml:space="preserve">      4. Obezvrjeđenje bioloških sredstava za koja se obračunava amortizacija</t>
  </si>
  <si>
    <t xml:space="preserve">      5. Obezvrjeđenje dugoročnih finansijskih plasmana i finansijskih sredstava raspoloživih za prodaju</t>
  </si>
  <si>
    <t xml:space="preserve">      6. Obezvrjeđenje zaliha materijala i robe</t>
  </si>
  <si>
    <t xml:space="preserve">      7. Obezvrjeđenje kratkoročnih finansijskih plasmana</t>
  </si>
  <si>
    <t xml:space="preserve">      8. Obezvređenje potraživanja primjenom indirektne metode utvrđivanja otpisa potraživanja</t>
  </si>
  <si>
    <t xml:space="preserve">      9. Obezvrjeđenje ostale imovine</t>
  </si>
  <si>
    <t xml:space="preserve">  J. DOBITAK PO OSNOVU USKLAĐIVANJA VRIJEDNOSTI IMOVINE (270 - 280)</t>
  </si>
  <si>
    <t xml:space="preserve">  K. GUBITAK PO OSNOVU USKLAĐIVANJA VRIJEDNOSTI IMOVINE (280 - 270)</t>
  </si>
  <si>
    <t>690, 691</t>
  </si>
  <si>
    <t xml:space="preserve">  L. PRIHODI PO OSNOVU PROMJENE RAČUNOVODSTVENIH POLITIKA I ISPRAVKE GREŠAKA IZ RANIJIH GODINA</t>
  </si>
  <si>
    <t>590, 591</t>
  </si>
  <si>
    <t xml:space="preserve">  LJ. RASHODI PO OSNOVU PROMJENE RAČUNOVODSTVENIH POLITIKA I ISPRAVKE GREŠAKA IZ RANIJIH GODINA</t>
  </si>
  <si>
    <t>M. DOBITAK I GUBITAK PRIJE OPOREZIVANJA</t>
  </si>
  <si>
    <t xml:space="preserve">    1. Dobitak prije oporezivanja (244 + 268 + 290 + 292 - 293 - 245 - 269 - 291)</t>
  </si>
  <si>
    <t xml:space="preserve">    2. Gubitak prije oporezivanja (245 + 269 + 291 + 293 - 292 - 244 - 268 - 290)</t>
  </si>
  <si>
    <t>N. TEKUĆI I ODLOŽENI POREZ NA DOBIT</t>
  </si>
  <si>
    <t xml:space="preserve">    1. Poreski rashodi perioda</t>
  </si>
  <si>
    <t xml:space="preserve">    2. Odloženi poreski rashodi perioda</t>
  </si>
  <si>
    <t xml:space="preserve">    3. Odloženi poreski prihodi perioda</t>
  </si>
  <si>
    <t>NJ. NETO DOBITAK I NETO GUBITAK PERIODA</t>
  </si>
  <si>
    <t xml:space="preserve">    1. Neto dobitak tekuće godine (294 - 295 - 296 - 297 + 298)</t>
  </si>
  <si>
    <t xml:space="preserve">    2. Neto gubitak tekuće godine (295 - 294 + 296 + 297 - 298)</t>
  </si>
  <si>
    <t>UKUPNI PRIHODI (201 + 231 + 246 + 270 + 292)</t>
  </si>
  <si>
    <t>UKUPNI RASHODI (216 + 238 + 257 + 280 + 293)</t>
  </si>
  <si>
    <t xml:space="preserve">  O. MEĐUDIVIDENDE I DRUGI VIDOVI RASPODJELE DOBITKA U TOKU PERIODA</t>
  </si>
  <si>
    <t>Dio neto dobitka/gubitka koji pripada većinskim vlasnicima</t>
  </si>
  <si>
    <t>Dio neto dobitka/gubitka koji pripada manjinskim vlasnicima</t>
  </si>
  <si>
    <t>Obična zarada po akciji</t>
  </si>
  <si>
    <t>Razrijeđena zarada po akciji</t>
  </si>
  <si>
    <t>Prosječan broj zaposlenih po osnovu časova rada</t>
  </si>
  <si>
    <t>Prosječan broj zaposlenih po osnovu stanja na kraju mjeseca</t>
  </si>
  <si>
    <t>Grupa računa, račun</t>
  </si>
  <si>
    <t>POZICIJA</t>
  </si>
  <si>
    <t>Oznaka za AOP</t>
  </si>
  <si>
    <t>Iznos na dan bilansa tekuće godine</t>
  </si>
  <si>
    <t>Iznos na dan bilansa prethodne godine (PS)</t>
  </si>
  <si>
    <t>Bruto</t>
  </si>
  <si>
    <t>Ispravka vrijednosti</t>
  </si>
  <si>
    <t>Neto (4-5)</t>
  </si>
  <si>
    <t>AKTIVA</t>
  </si>
  <si>
    <t xml:space="preserve">  A. STALNA SREDSTVA (002 + 008 + 015 + 021 + 030)</t>
  </si>
  <si>
    <t>01</t>
  </si>
  <si>
    <t xml:space="preserve">    I - NEMATERIJALNA SREDSTVA (003 do 007)</t>
  </si>
  <si>
    <t>010, dio 019</t>
  </si>
  <si>
    <t xml:space="preserve">      1. Ulaganja u razvoj</t>
  </si>
  <si>
    <t>011, dio 019</t>
  </si>
  <si>
    <t xml:space="preserve">      2. Koncesije, patenti, licence i ostala prava</t>
  </si>
  <si>
    <t>012, dio 019</t>
  </si>
  <si>
    <t xml:space="preserve">      3. Goodwill</t>
  </si>
  <si>
    <t>014, dio 019</t>
  </si>
  <si>
    <t xml:space="preserve">      4. Ostala nematerijalna sredstva</t>
  </si>
  <si>
    <t>015, 016, dio 019</t>
  </si>
  <si>
    <t xml:space="preserve">      5. Avansi i nematerijalna sredstva u pripremi</t>
  </si>
  <si>
    <t>02</t>
  </si>
  <si>
    <t xml:space="preserve">    II - NEKRETNINE, POSTROJENJA, OPREMA I INVESTICIONE NEKRETNINE (009 do 014)</t>
  </si>
  <si>
    <t>020, dio 029</t>
  </si>
  <si>
    <t xml:space="preserve">      1. Zemljište</t>
  </si>
  <si>
    <t>021, dio 029</t>
  </si>
  <si>
    <t xml:space="preserve">      2. Građevinski objekti</t>
  </si>
  <si>
    <t>022, dio 029</t>
  </si>
  <si>
    <t xml:space="preserve">      3. Postrojenja i oprema</t>
  </si>
  <si>
    <t>023, dio 029</t>
  </si>
  <si>
    <t xml:space="preserve">      4. Investicione nekretnine</t>
  </si>
  <si>
    <t>024, dio 029</t>
  </si>
  <si>
    <t xml:space="preserve">      5. Ulaganje na tuđim nekretninama, postrojenjima i opremi</t>
  </si>
  <si>
    <t>027, 028, dio 029</t>
  </si>
  <si>
    <t xml:space="preserve">      6. Avansi i nekretnine, postrojenja, oprema i investicione nekretnine u pripremi</t>
  </si>
  <si>
    <t>03</t>
  </si>
  <si>
    <t xml:space="preserve">    III - BIOLOŠKA SREDSTVA I SREDSTVA KULTURE (016 do 020)</t>
  </si>
  <si>
    <t>030, dio 039</t>
  </si>
  <si>
    <t xml:space="preserve">      1. Šume</t>
  </si>
  <si>
    <t>031, dio 039</t>
  </si>
  <si>
    <t xml:space="preserve">      2. Višegodišnji zasadi</t>
  </si>
  <si>
    <t>032, dio 039</t>
  </si>
  <si>
    <t xml:space="preserve">      3. Osnovno stado</t>
  </si>
  <si>
    <t>033, dio 039</t>
  </si>
  <si>
    <t xml:space="preserve">      4. Sredstva kulture</t>
  </si>
  <si>
    <t>037, 038, dio 039</t>
  </si>
  <si>
    <t xml:space="preserve">      5. Avansi i biološka sredstva i sredstva kulture u pripremi</t>
  </si>
  <si>
    <t>04</t>
  </si>
  <si>
    <t xml:space="preserve">    IV - DUGOROČNI FINANSIJSKI PLASMANI (022 do 029)</t>
  </si>
  <si>
    <t>040, dio 049</t>
  </si>
  <si>
    <t xml:space="preserve">      1. Učešće u kapitalu zavisnih pravnih lica</t>
  </si>
  <si>
    <t>041, dio 049</t>
  </si>
  <si>
    <t xml:space="preserve">      2. Učešće u kapitalu drugih pravnih lica</t>
  </si>
  <si>
    <t>042, dio 049</t>
  </si>
  <si>
    <t xml:space="preserve">      3. Dugoročni krediti povezanim pravnim licima</t>
  </si>
  <si>
    <t>043, dio 049</t>
  </si>
  <si>
    <t xml:space="preserve">      4. Dugoročni krediti u zemlji</t>
  </si>
  <si>
    <t>044, dio 049</t>
  </si>
  <si>
    <t xml:space="preserve">      5. Dugoročni krediti u inostranstvu</t>
  </si>
  <si>
    <t>045, dio 049</t>
  </si>
  <si>
    <t xml:space="preserve">      6. Finansijska sredstva raspoloživa za prodaju</t>
  </si>
  <si>
    <t>046, dio 049</t>
  </si>
  <si>
    <t xml:space="preserve">      7. Finansijska sredstva koja se drže do roka dospijeća</t>
  </si>
  <si>
    <t>048, dio 049</t>
  </si>
  <si>
    <t xml:space="preserve">      8. Ostali dugoročni finansijski plasmani</t>
  </si>
  <si>
    <t>050</t>
  </si>
  <si>
    <t xml:space="preserve">    V - ODLOŽENA PORESKA SREDSTVA</t>
  </si>
  <si>
    <t xml:space="preserve">  B. TEKUĆA SREDSTVA (032 + 039 + 061)</t>
  </si>
  <si>
    <t>10 do 15</t>
  </si>
  <si>
    <t xml:space="preserve">    I - ZALIHE, STALNA SREDSTVA I SREDSTVA OBUSTAVLJENOG POSLOVANJA NAMIJENJENA PRODAJI (033 do 038)</t>
  </si>
  <si>
    <t>100 do 109</t>
  </si>
  <si>
    <t xml:space="preserve">      1. Zalihe materijala</t>
  </si>
  <si>
    <t>110 do 119</t>
  </si>
  <si>
    <t xml:space="preserve">      2. Zalihe nedovršene proizvodnje, poluproizvoda i nedovršenih usluga</t>
  </si>
  <si>
    <t>120 do 129</t>
  </si>
  <si>
    <t xml:space="preserve">      3. Zalihe gotovih proizvoda</t>
  </si>
  <si>
    <t>130 do 139</t>
  </si>
  <si>
    <t xml:space="preserve">      4. Zalihe robe</t>
  </si>
  <si>
    <t>140 do 149</t>
  </si>
  <si>
    <t xml:space="preserve">      5. Stalna sredstva i sredstva obustavljenog poslovanja namijenjena prodaji</t>
  </si>
  <si>
    <t>150 do 159</t>
  </si>
  <si>
    <t xml:space="preserve">      6. Dati avansi</t>
  </si>
  <si>
    <t xml:space="preserve">    II - KRATKOROČNA POTRAŽIVANJA, KRATKOROČNI PLASMANI I GOTOVINA (040 + 047 + 056 + 059 + 060)</t>
  </si>
  <si>
    <t>20, 21, 22</t>
  </si>
  <si>
    <t xml:space="preserve">      1. Kratkoročna potraživanja (041 do 046)</t>
  </si>
  <si>
    <t>200, dio 209</t>
  </si>
  <si>
    <t xml:space="preserve">        a) Kupci - povezana pravna lica</t>
  </si>
  <si>
    <t>201, 202, 203, dio 209</t>
  </si>
  <si>
    <t xml:space="preserve">        b) Kupci u zemlji</t>
  </si>
  <si>
    <t>204, dio 209</t>
  </si>
  <si>
    <t xml:space="preserve">        v) Kupci iz inostranstva</t>
  </si>
  <si>
    <t>208, dio 209</t>
  </si>
  <si>
    <t xml:space="preserve">        g) Sumnjiva i sporna potraživanja</t>
  </si>
  <si>
    <t>210 do 219</t>
  </si>
  <si>
    <t xml:space="preserve">        d) Potraživanja iz specifičnih poslova</t>
  </si>
  <si>
    <t>220 do 229</t>
  </si>
  <si>
    <t xml:space="preserve">        đ) Druga kratkoročna potraživanja</t>
  </si>
  <si>
    <t xml:space="preserve">      2. Kratkoročni finansijski plasmani (048 do 055)</t>
  </si>
  <si>
    <t>230, dio 239</t>
  </si>
  <si>
    <t xml:space="preserve">        a) Kratkoročni krediti povezanim pravnim licima</t>
  </si>
  <si>
    <t>231, dio 239</t>
  </si>
  <si>
    <t xml:space="preserve">        b) Kratkoročni krediti u zemlji</t>
  </si>
  <si>
    <t>232, dio 239</t>
  </si>
  <si>
    <t xml:space="preserve">        v) Kratkoročni krediti u inostranstvu</t>
  </si>
  <si>
    <t>233, 234, dio 239</t>
  </si>
  <si>
    <t xml:space="preserve">        g) Dio dugoročnih finansijskih plasmana koji dospijeva za naplatu u periodu do godinu dana</t>
  </si>
  <si>
    <t>235, dio 239</t>
  </si>
  <si>
    <t xml:space="preserve">        d) Finansijska sredstva po fer vrijednosti kroz bilans uspjeha namijenjena trgovanju</t>
  </si>
  <si>
    <t>236, dio 239</t>
  </si>
  <si>
    <t xml:space="preserve">        đ) Finansijska sredstva označena po fer vrijednosti kroz bilans uspjeha</t>
  </si>
  <si>
    <t xml:space="preserve">        e) Otkupljene sopstvene akcije i otkupljeni sopstveni udjeli namijenjeni prodaji ili poništavanju</t>
  </si>
  <si>
    <t>238, dio 239</t>
  </si>
  <si>
    <t xml:space="preserve">        ž) Ostali kratkoročni plasmani</t>
  </si>
  <si>
    <t xml:space="preserve">      3. Gotovinski ekvivalenti i gotovina (057 + 058)</t>
  </si>
  <si>
    <t xml:space="preserve">        a) Gotovinski ekvivalenti - hartije od vrijednosti</t>
  </si>
  <si>
    <t>241 do 249</t>
  </si>
  <si>
    <t xml:space="preserve">        b) Gotovina</t>
  </si>
  <si>
    <t>270 do 279</t>
  </si>
  <si>
    <t xml:space="preserve">      4. Porez na dodatu vrijednost</t>
  </si>
  <si>
    <t>280 do 289, osim 288</t>
  </si>
  <si>
    <t xml:space="preserve">      5. Aktivna vremenska razgraničenja</t>
  </si>
  <si>
    <t xml:space="preserve">    III - ODLOŽENA PORESKA SREDSTVA</t>
  </si>
  <si>
    <t xml:space="preserve">  V. POSLOVNA SREDSTVA (001 + 031)</t>
  </si>
  <si>
    <t xml:space="preserve">  G. GUBITAK IZNAD VISINE KAPITALA</t>
  </si>
  <si>
    <t xml:space="preserve">  D. POSLOVNA AKTIVA (062 + 063)</t>
  </si>
  <si>
    <t>880 do 888</t>
  </si>
  <si>
    <t xml:space="preserve">  Đ. VANBILANSNA AKTIVA</t>
  </si>
  <si>
    <t xml:space="preserve">  E. UKUPNA AKTIVA (064 + 065)</t>
  </si>
  <si>
    <t>PASIVA</t>
  </si>
  <si>
    <t xml:space="preserve">  A. KAPITAL (102 - 109 ± 110 + 111 + 115 + 116 - 117 + 118 - 123)</t>
  </si>
  <si>
    <t xml:space="preserve">    I - OSNOVNI KAPITAL (103 do 108)</t>
  </si>
  <si>
    <t xml:space="preserve">      1. Akcijski kapital</t>
  </si>
  <si>
    <t xml:space="preserve">      2. Udjeli društva sa ograničenom odgovornošću</t>
  </si>
  <si>
    <t xml:space="preserve">      3. Zadružni udjeli</t>
  </si>
  <si>
    <t xml:space="preserve">      4. Ulozi</t>
  </si>
  <si>
    <t xml:space="preserve">      5. Državni kapital</t>
  </si>
  <si>
    <t xml:space="preserve">      6. Ostali osnovni kapital</t>
  </si>
  <si>
    <t xml:space="preserve">    II - UPISANI NEUPLAĆENI KAPITAL</t>
  </si>
  <si>
    <t>320, 321</t>
  </si>
  <si>
    <t xml:space="preserve">    III - EMISIONA PREMIJA I EMISIONI GUBITAK</t>
  </si>
  <si>
    <t>dio 32</t>
  </si>
  <si>
    <t xml:space="preserve">    IV - REZERVE (112 do 114 )</t>
  </si>
  <si>
    <t xml:space="preserve">      1. Zakonske rezerve</t>
  </si>
  <si>
    <t xml:space="preserve">      2. Statutarne rezerve</t>
  </si>
  <si>
    <t xml:space="preserve">      3. Ostale rezerve</t>
  </si>
  <si>
    <t>330, 331, 334</t>
  </si>
  <si>
    <t xml:space="preserve">    V - REVALORIZACIONE REZERVE</t>
  </si>
  <si>
    <t xml:space="preserve">    VI - NEREALIZOVANI DOBICI PO OSNOVU FINANSIJSKIH SREDSTAVA RASPOLOŽIVIH ZA PRODAJU</t>
  </si>
  <si>
    <t xml:space="preserve">    VII - NEREALIZOVANI GUBICI PO OSNOVU FINANSIJSKIH SREDSTAVA RASPOLOŽIVIH ZA PRODAJU</t>
  </si>
  <si>
    <t xml:space="preserve">    VIII - NERASPOREĐENI DOBITAK (119 do 122)</t>
  </si>
  <si>
    <t xml:space="preserve">      1. Neraspoređeni dobitak ranijih godina</t>
  </si>
  <si>
    <t xml:space="preserve">      2. Neraspoređeni dobitak tekuće godine</t>
  </si>
  <si>
    <t xml:space="preserve">      3. Neraspoređeni višak prihoda nad rashodima</t>
  </si>
  <si>
    <t xml:space="preserve">      4. Neto prihod od samostalne djelatnosti</t>
  </si>
  <si>
    <t xml:space="preserve">    IX - GUBITAK DO VISINE KAPITALA (124 + 125)</t>
  </si>
  <si>
    <t xml:space="preserve">      1. Gubitak ranijih godina</t>
  </si>
  <si>
    <t xml:space="preserve">      2. Gubitak tekuće godine</t>
  </si>
  <si>
    <t xml:space="preserve">  B. REZERVISANJA, ODLOŽENE PORESKE OBAVEZE I RAZGRANIČENI PRIHODI (127 do 134)</t>
  </si>
  <si>
    <t xml:space="preserve">    1. Rezervisanja za troškove u garantnom roku</t>
  </si>
  <si>
    <t xml:space="preserve">    2. Rezervisanja za troškove obnavljanja prirodnih bogatstava</t>
  </si>
  <si>
    <t xml:space="preserve">    3. Rezervisanja za zadržane kaucije i depozite</t>
  </si>
  <si>
    <t xml:space="preserve">    4. Rezervisanja za troškove restrukturisanja</t>
  </si>
  <si>
    <t xml:space="preserve">    5. Rezervisanja za naknade i beneficije zaposlenih</t>
  </si>
  <si>
    <t xml:space="preserve">    6. Odložene poreske obaveze</t>
  </si>
  <si>
    <t xml:space="preserve">    7. Razgraničeni prihodi i primljene donacije</t>
  </si>
  <si>
    <t xml:space="preserve">    8. Ostala dugoročna rezervisanja</t>
  </si>
  <si>
    <t xml:space="preserve">  V. OBAVEZE (136 + 144)</t>
  </si>
  <si>
    <t xml:space="preserve">    I - DUGOROČNE OBAVEZE (137 do 143)</t>
  </si>
  <si>
    <t xml:space="preserve">      1. Obaveze koje se mogu konvertovati u kapital</t>
  </si>
  <si>
    <t xml:space="preserve">      2. Obaveze prema povezanim pravnim licima</t>
  </si>
  <si>
    <t xml:space="preserve">      3. Obaveze po emitovanim dugoročnim hartijama od vrijednosti</t>
  </si>
  <si>
    <t>413, 414</t>
  </si>
  <si>
    <t xml:space="preserve">      4. Dugoročni krediti</t>
  </si>
  <si>
    <t>415, 416</t>
  </si>
  <si>
    <t xml:space="preserve">      5. Dugoročne obaveze po finansijskom lizingu</t>
  </si>
  <si>
    <t xml:space="preserve">      6. Dugoročne obaveze po fer vrijednosti kroz bilans uspjeha</t>
  </si>
  <si>
    <t xml:space="preserve">      7. Ostale dugoročne obaveze</t>
  </si>
  <si>
    <t>42 do 49</t>
  </si>
  <si>
    <t xml:space="preserve">    II - KRATKOROČNE OBAVEZE (145 + 150 + 156 + 157 + 158 + 159 + 160 + 161 + 162 + 163)</t>
  </si>
  <si>
    <t xml:space="preserve">      1. Kratkoročne finansijske obaveze (146 do 149)</t>
  </si>
  <si>
    <t>420 do 423</t>
  </si>
  <si>
    <t xml:space="preserve">        a) Kratkoročni krediti i obaveze po emitovanim kratkoročnim hartijama od vrijednosti</t>
  </si>
  <si>
    <t>424, 425</t>
  </si>
  <si>
    <t xml:space="preserve">        b) Dio dugoročnih finansijskih obaveza koji za plaćanje dospijeva u periodu do jedne godine</t>
  </si>
  <si>
    <t xml:space="preserve">        v) Kratkoročne obaveze po fer vrijednosti kroz bilans uspjeha</t>
  </si>
  <si>
    <t xml:space="preserve">        g) Ostale kratkoročne finansijske obaveze</t>
  </si>
  <si>
    <t xml:space="preserve">      2. Obaveze iz poslovanja (151 do 155)</t>
  </si>
  <si>
    <t xml:space="preserve">        a) Primljeni avansi, depoziti i kaucije</t>
  </si>
  <si>
    <t xml:space="preserve">        b) Dobavljači - povezana pravna lica</t>
  </si>
  <si>
    <t>432, 433, 434</t>
  </si>
  <si>
    <t xml:space="preserve">        v) Dobavljači u zemlji</t>
  </si>
  <si>
    <t xml:space="preserve">        g) Dobavljači iz inostranstva</t>
  </si>
  <si>
    <t xml:space="preserve">        d) Ostale obaveze iz poslovanja</t>
  </si>
  <si>
    <t>440 do 449</t>
  </si>
  <si>
    <t xml:space="preserve">      3. Obaveze iz specifičnih poslova</t>
  </si>
  <si>
    <t>450 do 458</t>
  </si>
  <si>
    <t xml:space="preserve">      4. Obaveze za zarade i naknade zarada</t>
  </si>
  <si>
    <t>460 do 469</t>
  </si>
  <si>
    <t xml:space="preserve">      5. Druge obaveze</t>
  </si>
  <si>
    <t>470 do 479</t>
  </si>
  <si>
    <t xml:space="preserve">      6. Porez na dodatu vrijednost</t>
  </si>
  <si>
    <t>48, osim 481</t>
  </si>
  <si>
    <t xml:space="preserve">      7. Obaveze za ostale poreze, doprinose i druge dažbine</t>
  </si>
  <si>
    <t xml:space="preserve">      8. Obaveze za porez na dobitak</t>
  </si>
  <si>
    <t>49, osim 495</t>
  </si>
  <si>
    <t xml:space="preserve">      9. Pasivna vremenska razgraničenja i kratkoročna rezervisanja</t>
  </si>
  <si>
    <t xml:space="preserve">      10. Odložene poreske obaveze</t>
  </si>
  <si>
    <t xml:space="preserve">  G. POSLOVNA PASIVA (101 + 126 + 135)</t>
  </si>
  <si>
    <t>890 do 898</t>
  </si>
  <si>
    <t xml:space="preserve">  D. VANBILANSNA PASIVA</t>
  </si>
  <si>
    <t xml:space="preserve">  Đ. UKUPNA PASIVA (164 + 165)</t>
  </si>
  <si>
    <t>Iznos</t>
  </si>
  <si>
    <t>Tekuća godina</t>
  </si>
  <si>
    <t>Prethodna godina</t>
  </si>
  <si>
    <t>A. NETO DOBITAK ILI NETO GUBITAK PERIODA (299 ili 300)</t>
  </si>
  <si>
    <t xml:space="preserve">  I - DOBICI UTVRĐENI DIREKTNO U KAPITALU (402 do 407)</t>
  </si>
  <si>
    <t xml:space="preserve">    1. Dobici po osnovu smanjenja revalorizacionih rezervi na stalnim sredstvima, osim HOV raspoloživih za prodaju</t>
  </si>
  <si>
    <t xml:space="preserve">    2. Dobici po osnovu promjene fer vrijednosti HOV raspoloživih za prodaju</t>
  </si>
  <si>
    <t xml:space="preserve">    3. Dobici po osnovu prevođenja finansijskih izvještaja inostranog poslovanja</t>
  </si>
  <si>
    <t xml:space="preserve">    4. Aktuarski dobici od planova definisanih primanja</t>
  </si>
  <si>
    <t xml:space="preserve">    5. Efektivni dio dobitaka po osnovu zaštite od rizika gotovinskih tokova</t>
  </si>
  <si>
    <t xml:space="preserve">    6. Ostali dobici utvrđeni direktno u kapitalu</t>
  </si>
  <si>
    <t xml:space="preserve">  II - GUBICI UTVRĐENI DIREKTNO U KAPITALU (409 do 413)</t>
  </si>
  <si>
    <t xml:space="preserve">    1. Gubici po osnovu promjene fer vrijednosti HOV raspoloživih za prodaju</t>
  </si>
  <si>
    <t xml:space="preserve">    2. Gubici po osnovu prevođenja finansijskih izvještaja inostranog poslovanja</t>
  </si>
  <si>
    <t xml:space="preserve">    3. Aktuarski gubici od planova definisanih primanja</t>
  </si>
  <si>
    <t xml:space="preserve">    4. Efektivni dio gubitaka po osnovu zaštite od rizika gotovinskih tokova</t>
  </si>
  <si>
    <t xml:space="preserve">    5. Ostali gubici utvrđeni direktno u kapitalu</t>
  </si>
  <si>
    <t>B. OSTALI DOBICI ILI GUBICI U PERIODU (401 - 408) ili (408 - 401)</t>
  </si>
  <si>
    <t>V. POREZ NA DOBITAK KOJI SE ODNOSI NA OSTALE DOBITKE I GUBITKE</t>
  </si>
  <si>
    <t>G. NETO REZULTAT PO OSNOVU OSTALIH DOBITAKA I GUBITAKA U PERIODU (414 ± 415)</t>
  </si>
  <si>
    <t>D. UKUPAN NETO REZULTAT U OBRAČUNSKOM PERIODU</t>
  </si>
  <si>
    <t xml:space="preserve">  I - UKUPAN NETO DOBITAK U OBRAČUNSKOM PERIODU (400 ± 416)</t>
  </si>
  <si>
    <t xml:space="preserve">  II - UKUPAN NETO GUBITAK U OBRAČUNSKOM PERIODU (400 ± 416)</t>
  </si>
  <si>
    <t>Redni broj</t>
  </si>
  <si>
    <t>A. TOKOVI GOTOVINE IZ POSLOVNIH AKTIVNOSTI</t>
  </si>
  <si>
    <t xml:space="preserve">  I - PRILIVI GOTOVINE IZ POSLOVNIH AKTIVNOSTI (502 do 504)</t>
  </si>
  <si>
    <t xml:space="preserve">    1. Prilivi od kupaca i primljeni avansi</t>
  </si>
  <si>
    <t xml:space="preserve">    2. Prilivi od premija, subvencija, dotacija i sl.</t>
  </si>
  <si>
    <t xml:space="preserve">    3. Ostali prilivi iz poslovnih aktivnosti</t>
  </si>
  <si>
    <t xml:space="preserve">  II - ODLIVI GOTOVINE IZ POSLOVNIH AKTIVNOSTI (506 do 510)</t>
  </si>
  <si>
    <t xml:space="preserve">    1. Odlivi po osnovu isplata dobavljačima i dati avansi</t>
  </si>
  <si>
    <t xml:space="preserve">    2. Odlivi po osnovu isplata zarada, naknada zarada i ostalih ličnih rashoda</t>
  </si>
  <si>
    <t xml:space="preserve">    3. Odlivi po osnovu plaćenih kamata</t>
  </si>
  <si>
    <t xml:space="preserve">    4. Odlivi po osnovu poreza na dobit</t>
  </si>
  <si>
    <t xml:space="preserve">    5. Ostali odlivi iz poslovnih aktivnosti</t>
  </si>
  <si>
    <t xml:space="preserve">  III - NETO PRILIV GOTOVINE IZ POSLOVNIH AKTIVNOSTI (501 - 505)</t>
  </si>
  <si>
    <t xml:space="preserve">  IV - NETO ODLIV GOTOVINE IZ POSLOVNIH AKTIVNOSTI (505 - 501)</t>
  </si>
  <si>
    <t>B. TOKOVI GOTOVINE IZ AKTIVNOSTI INVESTIRANJA</t>
  </si>
  <si>
    <t xml:space="preserve">  I - PRILIVI GOTOVINE IZ AKTIVNOSTI INVESTIRANJA (514 do 519)</t>
  </si>
  <si>
    <t xml:space="preserve">    1. Prilivi po osnovu kratkoročnih finansijskih plasmana</t>
  </si>
  <si>
    <t xml:space="preserve">    2. Prilivi po osnovu prodaje akcija i udjela</t>
  </si>
  <si>
    <t xml:space="preserve">    3. Prilivi po osnovu prodaje nematerijalnih ulaganja, nekretnina, postrojenja, opreme, investicionih nekretnina i bioloških sredstava</t>
  </si>
  <si>
    <t xml:space="preserve">    4. Prilivi po osnovu kamata</t>
  </si>
  <si>
    <t xml:space="preserve">    5. Prilivi od dividendi i učešća u dobitku</t>
  </si>
  <si>
    <t xml:space="preserve">    6. Prilivi po osnovu ostalih dugoročnih finansijskih plasmana</t>
  </si>
  <si>
    <t xml:space="preserve">  II - ODLIVI GOTOVINE IZ AKTIVNOSTI INVESTIRANJA (521 do 524)</t>
  </si>
  <si>
    <t xml:space="preserve">    1. Odlivi po osnovu kratkoročnih finansijskih plasmana</t>
  </si>
  <si>
    <t xml:space="preserve">    2. Odlivi po osnovu kupovine akcija i udjela</t>
  </si>
  <si>
    <t xml:space="preserve">    3. Odlivi po osnovu kupovine nematerijalnih ulaganja, nekretnina, postrojenja, opreme, investicionih nekretnina i bioloških sredstava</t>
  </si>
  <si>
    <t xml:space="preserve">    4. Odlivi po osnovu ostalih dugoročnih finansijskih plasmana</t>
  </si>
  <si>
    <t xml:space="preserve">  III - NETO PRILIV GOTOVINE IZ AKTIVNOSTI INVESTIRANJA (513 - 520)</t>
  </si>
  <si>
    <t xml:space="preserve">  IV - NETO ODLIV GOTOVINE IZ AKTIVNOSTI INVESTIRANJA (520 - 513)</t>
  </si>
  <si>
    <t>V. TOKOVI GOTOVINE IZ AKTIVNOSTI FINANSIRANJA</t>
  </si>
  <si>
    <t xml:space="preserve">  I - PRILIV GOTOVINE IZ AKTIVNOSTI FINANSIRANJA (528 do 531)</t>
  </si>
  <si>
    <t xml:space="preserve">    1. Prilivi po osnovu povećanja osnovnog kapitala</t>
  </si>
  <si>
    <t>32.</t>
  </si>
  <si>
    <t xml:space="preserve">    2. Prilivi po osnovu dugoročnih kredita</t>
  </si>
  <si>
    <t>33.</t>
  </si>
  <si>
    <t xml:space="preserve">    3. Prilivi po osnovu kratkoročnih kredita</t>
  </si>
  <si>
    <t>34.</t>
  </si>
  <si>
    <t xml:space="preserve">    4. Prilivi po osnovu ostalih dugoročnih i kratkoročnih obaveza</t>
  </si>
  <si>
    <t>35.</t>
  </si>
  <si>
    <t xml:space="preserve">  II - ODLIVI GOTOVINE IZ AKTIVNOSTI FINANSIRANJA (533 do 538)</t>
  </si>
  <si>
    <t>36.</t>
  </si>
  <si>
    <t xml:space="preserve">    1. Odlivi po osnovu otkupa sopstvenih akcija i udjela</t>
  </si>
  <si>
    <t>37.</t>
  </si>
  <si>
    <t xml:space="preserve">    2. Odlivi po osnovu dugoročnih kredita</t>
  </si>
  <si>
    <t>38.</t>
  </si>
  <si>
    <t xml:space="preserve">    3. Odlivi po osnovu kratkoročnih kredita</t>
  </si>
  <si>
    <t>39.</t>
  </si>
  <si>
    <t xml:space="preserve">    4. Odlivi po osnovu finansijskog lizinga</t>
  </si>
  <si>
    <t>40.</t>
  </si>
  <si>
    <t xml:space="preserve">    5. Odlivi po osnovu isplaćenih dividendi</t>
  </si>
  <si>
    <t>41.</t>
  </si>
  <si>
    <t xml:space="preserve">    6. Odlivi po osnovu ostalih dugoročnih i kratkoročnih obaveza</t>
  </si>
  <si>
    <t>42.</t>
  </si>
  <si>
    <t xml:space="preserve">  III - NETO PRILIV GOTOVINE IZ AKTIVNOST FINANSIRANJA (527 - 532)</t>
  </si>
  <si>
    <t>43.</t>
  </si>
  <si>
    <t xml:space="preserve">  IV - NETO ODLIV GOTOVINE IZ AKTIVNOSTI FINANSIRANJA (532 - 527)</t>
  </si>
  <si>
    <t>44.</t>
  </si>
  <si>
    <t>G. UKUPNI PRILIVI GOTOVINE (501 + 513 + 527)</t>
  </si>
  <si>
    <t>45.</t>
  </si>
  <si>
    <t>D. UKUPNI ODLIVI GOTOVINE (505 + 520 + 532)</t>
  </si>
  <si>
    <t>46.</t>
  </si>
  <si>
    <t>Đ. NETO PRILIV GOTOVINE (541 - 542)</t>
  </si>
  <si>
    <t>47.</t>
  </si>
  <si>
    <t>E. NETO ODLIV GOTOVINE (542 - 541)</t>
  </si>
  <si>
    <t>48.</t>
  </si>
  <si>
    <t>Ž. GOTOVINA NA POČETKU OBRAČUNSKOG PERIODA</t>
  </si>
  <si>
    <t>49.</t>
  </si>
  <si>
    <t>Z. POZITIVNE KURSNE RAZLIKE PO OSNOVU PRERAČUNA GOTOVINE</t>
  </si>
  <si>
    <t>50.</t>
  </si>
  <si>
    <t>I. NEGATIVNE KURSNE RAZLIKE PO OSNOVU PRERAČUNA GOTOVINE</t>
  </si>
  <si>
    <t>51.</t>
  </si>
  <si>
    <t>J. GOTOVINA NA KRAJU OBRAČUNSKOG PERIODA (545 + 543 - 544 + 546 - 547)</t>
  </si>
  <si>
    <t>Ulaganja u istraživanje i razvoj (dugovni promet bez početnog stanja)</t>
  </si>
  <si>
    <t>201, dio 200</t>
  </si>
  <si>
    <t>Kupci iz Republike Srpske i kupci - povezana pravna lica iz RS (dugovni promet bez početnog stanja)</t>
  </si>
  <si>
    <t>202, dio 200</t>
  </si>
  <si>
    <t>Kupci iz Federacije BiH i kupci - povezana pravna lica iz FBiH (dugovni promet bez početnog stanja)</t>
  </si>
  <si>
    <t>203, dio 200</t>
  </si>
  <si>
    <t>Kupci iz Brčko Distrikta BiH i kupci - povezana pravna lica iz BD (dugovni promet bez početnog stanja)</t>
  </si>
  <si>
    <t>432, dio 431</t>
  </si>
  <si>
    <t>Dobavljači iz Republike Srpske i dobavljači - povezana pravna lica iz RS (potražni promet bez početnog stanja)</t>
  </si>
  <si>
    <t>433, dio 431</t>
  </si>
  <si>
    <t>Dobavljači iz Federacije BiH i dobavljači - povezana pravna lica iz FBiH (potražni promet bez početnog stanja)</t>
  </si>
  <si>
    <t>434, dio 431</t>
  </si>
  <si>
    <t>Dobavljači iz Brčko Distrikta BiH i dobavljači - povezana pravna lica iz DB (potražni promet bez početnog stanja)</t>
  </si>
  <si>
    <t>601, dio 600</t>
  </si>
  <si>
    <t>Prihodi od prodaje robe u Republici Srpskoj i prihodi od prodaje robe povezanim pravnim licima u RS</t>
  </si>
  <si>
    <t>602, dio 600</t>
  </si>
  <si>
    <t>Prihodi od prodaje robe u Federaciji BiH i prihodi od prodaje robe povezanim pravnim licima u FBiH</t>
  </si>
  <si>
    <t>603, dio 600</t>
  </si>
  <si>
    <t>Prihodi od prodaje robe u Brčko Distriktu BiH i prihodi od prodaje robe povezanim pravnim licima u BD</t>
  </si>
  <si>
    <t>611, dio 610</t>
  </si>
  <si>
    <t>Prihodi od prodaje učinaka u Republici Srpskoj i prihodi od prodaje učinaka povezanim pravnim licima u RS</t>
  </si>
  <si>
    <t>612, dio 610</t>
  </si>
  <si>
    <t>Prihodi od prodaje učinaka u Federaciji BiH i prihodi od prodaje učinaka povezanim pravnim licima u FBiH</t>
  </si>
  <si>
    <t>613, dio 610</t>
  </si>
  <si>
    <t>Prihodi od prodaje učinaka u Brčko Distriktu BiH i prihodi od prodaje učinaka povezanim pravnim licima u BD</t>
  </si>
  <si>
    <t>dio 611</t>
  </si>
  <si>
    <t>Prihodi od prodaje usluga u Republici Srpskoj</t>
  </si>
  <si>
    <t>dio 612</t>
  </si>
  <si>
    <t>Prihodi od prodaje usluga u Federaciji BiH</t>
  </si>
  <si>
    <t>dio 613</t>
  </si>
  <si>
    <t>Prihodi od prodaje usluga u Brčko Distriktu BiH</t>
  </si>
  <si>
    <t>OSTALI POSLOVNI PRIHODI (618 + 621 + 622 + 623 + 624 + 625 + 626)</t>
  </si>
  <si>
    <t xml:space="preserve">  a) Prihodi od premija, subvencija, dotacija, regresa, podsticaja i slično</t>
  </si>
  <si>
    <t>dio 650</t>
  </si>
  <si>
    <t>na dan 31.12.2020. godine</t>
  </si>
  <si>
    <t>31.12.2020. godine</t>
  </si>
  <si>
    <t>za period od 01.01. do 31.12.2020. godine</t>
  </si>
  <si>
    <t>za period od 01.01. do  31.12.2020. godine</t>
  </si>
  <si>
    <t>Stanje na dan 01.01.2019. god.</t>
  </si>
  <si>
    <t>Ponovo iskazano stanje na dan 01.01.2019. god. (901 ± 902 ± 903)</t>
  </si>
  <si>
    <t>Stanje na dan 31.12.2019. god. / 01.01.2020. god. (904 ± 905 ± 906 ± 907 ± 908 ± 909 - 910 + 911)</t>
  </si>
  <si>
    <t>Ponovo iskazano stanje na dan 01.01.2020. god. (912 ± 913 ± 914)</t>
  </si>
  <si>
    <t>Stanje na dan 31,12,2020 god. (915 ± 916 ± 917 ± 918 ± 919 ± 920 - 921 + 922)</t>
  </si>
  <si>
    <r>
      <t xml:space="preserve">Dana, </t>
    </r>
    <r>
      <rPr>
        <b/>
        <u/>
        <sz val="10"/>
        <rFont val="Times-C"/>
        <family val="2"/>
      </rPr>
      <t xml:space="preserve"> 31.12.2020</t>
    </r>
    <r>
      <rPr>
        <b/>
        <sz val="10"/>
        <rFont val="Times-C"/>
        <family val="2"/>
      </rPr>
      <t xml:space="preserve"> </t>
    </r>
    <r>
      <rPr>
        <sz val="10"/>
        <rFont val="Times-C"/>
        <family val="2"/>
      </rPr>
      <t>godine</t>
    </r>
  </si>
  <si>
    <t>31.12.2020. god</t>
  </si>
  <si>
    <t>za period koji se završava na dan 31.12.2020. godine</t>
  </si>
  <si>
    <r>
      <t xml:space="preserve">За период:  од  </t>
    </r>
    <r>
      <rPr>
        <b/>
        <u/>
        <sz val="10"/>
        <rFont val="YUTimes"/>
        <family val="2"/>
      </rPr>
      <t xml:space="preserve"> 01. 01.2020 .</t>
    </r>
    <r>
      <rPr>
        <b/>
        <sz val="10"/>
        <rFont val="YUTimes"/>
        <family val="2"/>
      </rPr>
      <t xml:space="preserve">    до  </t>
    </r>
    <r>
      <rPr>
        <b/>
        <u/>
        <sz val="10"/>
        <rFont val="YUTimes"/>
        <family val="2"/>
      </rPr>
      <t xml:space="preserve">31.12.2020. </t>
    </r>
    <r>
      <rPr>
        <b/>
        <sz val="10"/>
        <rFont val="YUTimes"/>
        <family val="2"/>
      </rPr>
      <t>године</t>
    </r>
  </si>
</sst>
</file>

<file path=xl/styles.xml><?xml version="1.0" encoding="utf-8"?>
<styleSheet xmlns="http://schemas.openxmlformats.org/spreadsheetml/2006/main">
  <numFmts count="7">
    <numFmt numFmtId="164" formatCode="#,##0.00&quot;KM&quot;;\-#,##0.00&quot;KM&quot;"/>
    <numFmt numFmtId="165" formatCode="_-* #,##0&quot;KM&quot;_-;\-* #,##0&quot;KM&quot;_-;_-* &quot;-&quot;&quot;KM&quot;_-;_-@_-"/>
    <numFmt numFmtId="166" formatCode="#;;"/>
    <numFmt numFmtId="167" formatCode="000;;"/>
    <numFmt numFmtId="168" formatCode="#,##0;;"/>
    <numFmt numFmtId="169" formatCode="#,##0;[Red]\-#,##0"/>
    <numFmt numFmtId="170" formatCode="General;;"/>
  </numFmts>
  <fonts count="27">
    <font>
      <sz val="10"/>
      <name val="Arial"/>
    </font>
    <font>
      <sz val="8"/>
      <name val="Arial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</font>
    <font>
      <b/>
      <sz val="10"/>
      <name val="Calibri"/>
      <family val="2"/>
    </font>
    <font>
      <b/>
      <sz val="8"/>
      <name val="YUTimes"/>
    </font>
    <font>
      <sz val="10"/>
      <name val="YUTimes"/>
      <family val="2"/>
    </font>
    <font>
      <b/>
      <sz val="10"/>
      <name val="YUTimes"/>
    </font>
    <font>
      <b/>
      <sz val="10"/>
      <name val="YUTimes"/>
      <family val="2"/>
    </font>
    <font>
      <b/>
      <u/>
      <sz val="9"/>
      <name val="YUTimes"/>
      <family val="2"/>
    </font>
    <font>
      <b/>
      <sz val="14"/>
      <name val="YUTimes"/>
      <family val="2"/>
    </font>
    <font>
      <b/>
      <u/>
      <sz val="10"/>
      <name val="YUTimes"/>
      <family val="2"/>
    </font>
    <font>
      <b/>
      <sz val="12"/>
      <name val="YUTimes"/>
      <family val="2"/>
    </font>
    <font>
      <b/>
      <u/>
      <sz val="10"/>
      <name val="YUTimes"/>
      <charset val="204"/>
    </font>
    <font>
      <b/>
      <sz val="8"/>
      <name val="YUTimes"/>
      <family val="2"/>
    </font>
    <font>
      <sz val="8"/>
      <name val="YUTimes"/>
      <family val="2"/>
    </font>
    <font>
      <i/>
      <sz val="10"/>
      <name val="YUTimes"/>
      <family val="2"/>
    </font>
    <font>
      <sz val="10"/>
      <name val="Times-C"/>
      <family val="2"/>
    </font>
    <font>
      <b/>
      <u/>
      <sz val="10"/>
      <name val="Times-C"/>
      <family val="2"/>
    </font>
    <font>
      <b/>
      <sz val="10"/>
      <name val="Times-C"/>
      <family val="2"/>
    </font>
    <font>
      <b/>
      <sz val="12"/>
      <name val="Calibri"/>
      <family val="2"/>
    </font>
    <font>
      <b/>
      <sz val="10.5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9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5" fillId="0" borderId="0" applyFill="0" applyBorder="0">
      <alignment horizontal="center" vertical="center"/>
      <protection hidden="1"/>
    </xf>
    <xf numFmtId="165" fontId="5" fillId="0" borderId="0" applyFill="0" applyBorder="0">
      <alignment horizontal="center" vertical="center" wrapText="1"/>
      <protection hidden="1"/>
    </xf>
    <xf numFmtId="49" fontId="5" fillId="0" borderId="2" applyFill="0">
      <alignment horizontal="left" indent="1"/>
      <protection hidden="1"/>
    </xf>
    <xf numFmtId="0" fontId="5" fillId="0" borderId="2" applyFill="0">
      <alignment horizontal="left" indent="1"/>
      <protection hidden="1"/>
    </xf>
  </cellStyleXfs>
  <cellXfs count="382">
    <xf numFmtId="0" fontId="0" fillId="0" borderId="0" xfId="0"/>
    <xf numFmtId="3" fontId="6" fillId="0" borderId="3" xfId="0" applyNumberFormat="1" applyFont="1" applyBorder="1" applyAlignment="1" applyProtection="1">
      <alignment horizontal="right" vertical="center"/>
      <protection hidden="1"/>
    </xf>
    <xf numFmtId="167" fontId="6" fillId="2" borderId="1" xfId="1" applyNumberFormat="1" applyFont="1" applyFill="1" applyBorder="1">
      <alignment horizontal="center" vertical="center"/>
      <protection hidden="1"/>
    </xf>
    <xf numFmtId="3" fontId="6" fillId="2" borderId="1" xfId="0" applyNumberFormat="1" applyFont="1" applyFill="1" applyBorder="1" applyAlignment="1" applyProtection="1">
      <alignment horizontal="right" vertical="center"/>
      <protection hidden="1"/>
    </xf>
    <xf numFmtId="3" fontId="0" fillId="0" borderId="1" xfId="0" applyNumberFormat="1" applyFont="1" applyBorder="1" applyAlignment="1" applyProtection="1">
      <alignment horizontal="right" vertical="center"/>
      <protection hidden="1"/>
    </xf>
    <xf numFmtId="3" fontId="0" fillId="0" borderId="4" xfId="0" applyNumberFormat="1" applyFont="1" applyBorder="1" applyAlignment="1" applyProtection="1">
      <alignment horizontal="right" vertical="center"/>
      <protection hidden="1"/>
    </xf>
    <xf numFmtId="167" fontId="5" fillId="2" borderId="1" xfId="1" applyNumberFormat="1" applyFont="1" applyFill="1" applyBorder="1">
      <alignment horizontal="center" vertical="center"/>
      <protection hidden="1"/>
    </xf>
    <xf numFmtId="3" fontId="0" fillId="2" borderId="1" xfId="0" applyNumberFormat="1" applyFont="1" applyFill="1" applyBorder="1" applyAlignment="1" applyProtection="1">
      <alignment horizontal="right" vertical="center"/>
      <protection locked="0"/>
    </xf>
    <xf numFmtId="3" fontId="0" fillId="2" borderId="4" xfId="0" applyNumberFormat="1" applyFont="1" applyFill="1" applyBorder="1" applyAlignment="1" applyProtection="1">
      <alignment horizontal="right" vertic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3" fontId="0" fillId="0" borderId="4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 applyProtection="1">
      <alignment horizontal="right" vertical="center"/>
      <protection hidden="1"/>
    </xf>
    <xf numFmtId="3" fontId="0" fillId="2" borderId="1" xfId="0" applyNumberFormat="1" applyFont="1" applyFill="1" applyBorder="1" applyAlignment="1" applyProtection="1">
      <alignment horizontal="right" vertical="center"/>
      <protection hidden="1"/>
    </xf>
    <xf numFmtId="3" fontId="0" fillId="2" borderId="4" xfId="0" applyNumberFormat="1" applyFont="1" applyFill="1" applyBorder="1" applyAlignment="1" applyProtection="1">
      <alignment horizontal="right" vertical="center"/>
      <protection hidden="1"/>
    </xf>
    <xf numFmtId="3" fontId="6" fillId="2" borderId="1" xfId="0" applyNumberFormat="1" applyFont="1" applyFill="1" applyBorder="1" applyAlignment="1" applyProtection="1">
      <alignment horizontal="right" vertical="center"/>
      <protection locked="0"/>
    </xf>
    <xf numFmtId="3" fontId="6" fillId="2" borderId="4" xfId="0" applyNumberFormat="1" applyFont="1" applyFill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3" fontId="6" fillId="0" borderId="4" xfId="0" applyNumberFormat="1" applyFont="1" applyBorder="1" applyAlignment="1" applyProtection="1">
      <alignment horizontal="right" vertical="center"/>
      <protection locked="0"/>
    </xf>
    <xf numFmtId="167" fontId="5" fillId="2" borderId="5" xfId="1" applyNumberFormat="1" applyFont="1" applyFill="1" applyBorder="1">
      <alignment horizontal="center" vertical="center"/>
      <protection hidden="1"/>
    </xf>
    <xf numFmtId="0" fontId="26" fillId="3" borderId="6" xfId="0" applyFont="1" applyFill="1" applyBorder="1" applyAlignment="1" applyProtection="1">
      <alignment horizontal="center" vertical="center"/>
      <protection hidden="1"/>
    </xf>
    <xf numFmtId="0" fontId="26" fillId="3" borderId="6" xfId="0" applyFont="1" applyFill="1" applyBorder="1" applyAlignment="1" applyProtection="1">
      <alignment horizontal="center" vertical="center" wrapText="1"/>
      <protection hidden="1"/>
    </xf>
    <xf numFmtId="0" fontId="26" fillId="3" borderId="7" xfId="0" applyFont="1" applyFill="1" applyBorder="1" applyAlignment="1" applyProtection="1">
      <alignment horizontal="center"/>
      <protection hidden="1"/>
    </xf>
    <xf numFmtId="0" fontId="26" fillId="3" borderId="6" xfId="0" applyFont="1" applyFill="1" applyBorder="1" applyAlignment="1" applyProtection="1">
      <alignment horizontal="center"/>
      <protection hidden="1"/>
    </xf>
    <xf numFmtId="0" fontId="26" fillId="3" borderId="8" xfId="0" applyFont="1" applyFill="1" applyBorder="1" applyAlignment="1" applyProtection="1">
      <alignment horizontal="center"/>
      <protection hidden="1"/>
    </xf>
    <xf numFmtId="166" fontId="5" fillId="4" borderId="9" xfId="2" applyNumberFormat="1" applyFont="1" applyFill="1" applyBorder="1">
      <alignment horizontal="center" vertical="center" wrapText="1"/>
      <protection hidden="1"/>
    </xf>
    <xf numFmtId="0" fontId="0" fillId="4" borderId="10" xfId="0" applyFont="1" applyFill="1" applyBorder="1" applyAlignment="1" applyProtection="1">
      <protection hidden="1"/>
    </xf>
    <xf numFmtId="0" fontId="0" fillId="4" borderId="11" xfId="0" applyFont="1" applyFill="1" applyBorder="1" applyAlignment="1" applyProtection="1">
      <protection hidden="1"/>
    </xf>
    <xf numFmtId="166" fontId="6" fillId="4" borderId="9" xfId="2" applyNumberFormat="1" applyFont="1" applyFill="1" applyBorder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vertical="center"/>
      <protection hidden="1"/>
    </xf>
    <xf numFmtId="0" fontId="6" fillId="4" borderId="10" xfId="0" applyFont="1" applyFill="1" applyBorder="1" applyAlignment="1" applyProtection="1">
      <alignment vertical="center" wrapText="1"/>
      <protection hidden="1"/>
    </xf>
    <xf numFmtId="0" fontId="6" fillId="4" borderId="17" xfId="0" applyFont="1" applyFill="1" applyBorder="1" applyAlignment="1" applyProtection="1">
      <alignment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26" fillId="3" borderId="1" xfId="0" applyFont="1" applyFill="1" applyBorder="1" applyAlignment="1" applyProtection="1">
      <alignment horizontal="center" vertical="center" wrapText="1"/>
      <protection hidden="1"/>
    </xf>
    <xf numFmtId="0" fontId="26" fillId="3" borderId="4" xfId="0" applyFont="1" applyFill="1" applyBorder="1" applyAlignment="1" applyProtection="1">
      <alignment horizontal="center" vertical="center" wrapText="1"/>
      <protection hidden="1"/>
    </xf>
    <xf numFmtId="0" fontId="26" fillId="3" borderId="6" xfId="0" quotePrefix="1" applyFont="1" applyFill="1" applyBorder="1" applyAlignment="1" applyProtection="1">
      <alignment horizontal="center"/>
      <protection hidden="1"/>
    </xf>
    <xf numFmtId="0" fontId="26" fillId="3" borderId="8" xfId="0" quotePrefix="1" applyFont="1" applyFill="1" applyBorder="1" applyAlignment="1" applyProtection="1">
      <alignment horizontal="center"/>
      <protection hidden="1"/>
    </xf>
    <xf numFmtId="166" fontId="5" fillId="0" borderId="18" xfId="2" applyNumberFormat="1" applyFont="1" applyBorder="1">
      <alignment horizontal="center" vertical="center" wrapText="1"/>
      <protection hidden="1"/>
    </xf>
    <xf numFmtId="167" fontId="5" fillId="0" borderId="19" xfId="1" applyNumberFormat="1" applyFont="1" applyBorder="1">
      <alignment horizontal="center" vertical="center"/>
      <protection hidden="1"/>
    </xf>
    <xf numFmtId="3" fontId="0" fillId="0" borderId="19" xfId="0" applyNumberFormat="1" applyFont="1" applyBorder="1" applyAlignment="1" applyProtection="1">
      <alignment horizontal="right" vertical="center"/>
      <protection locked="0"/>
    </xf>
    <xf numFmtId="3" fontId="0" fillId="0" borderId="3" xfId="0" applyNumberFormat="1" applyFont="1" applyBorder="1" applyAlignment="1" applyProtection="1">
      <alignment horizontal="right" vertical="center"/>
      <protection locked="0"/>
    </xf>
    <xf numFmtId="166" fontId="5" fillId="2" borderId="20" xfId="2" applyNumberFormat="1" applyFont="1" applyFill="1" applyBorder="1">
      <alignment horizontal="center" vertical="center" wrapText="1"/>
      <protection hidden="1"/>
    </xf>
    <xf numFmtId="166" fontId="5" fillId="0" borderId="20" xfId="2" applyNumberFormat="1" applyFont="1" applyBorder="1">
      <alignment horizontal="center" vertical="center" wrapText="1"/>
      <protection hidden="1"/>
    </xf>
    <xf numFmtId="167" fontId="5" fillId="0" borderId="1" xfId="1" applyNumberFormat="1" applyFont="1" applyBorder="1">
      <alignment horizontal="center" vertical="center"/>
      <protection hidden="1"/>
    </xf>
    <xf numFmtId="166" fontId="6" fillId="0" borderId="20" xfId="2" applyNumberFormat="1" applyFont="1" applyBorder="1">
      <alignment horizontal="center" vertical="center" wrapText="1"/>
      <protection hidden="1"/>
    </xf>
    <xf numFmtId="167" fontId="6" fillId="0" borderId="1" xfId="1" applyNumberFormat="1" applyFont="1" applyBorder="1">
      <alignment horizontal="center" vertical="center"/>
      <protection hidden="1"/>
    </xf>
    <xf numFmtId="166" fontId="6" fillId="2" borderId="20" xfId="2" applyNumberFormat="1" applyFont="1" applyFill="1" applyBorder="1">
      <alignment horizontal="center" vertical="center" wrapText="1"/>
      <protection hidden="1"/>
    </xf>
    <xf numFmtId="166" fontId="5" fillId="2" borderId="13" xfId="2" applyNumberFormat="1" applyFont="1" applyFill="1" applyBorder="1">
      <alignment horizontal="center" vertical="center" wrapText="1"/>
      <protection hidden="1"/>
    </xf>
    <xf numFmtId="3" fontId="0" fillId="2" borderId="5" xfId="0" applyNumberFormat="1" applyFont="1" applyFill="1" applyBorder="1" applyAlignment="1" applyProtection="1">
      <alignment horizontal="right" vertical="center"/>
      <protection locked="0"/>
    </xf>
    <xf numFmtId="3" fontId="0" fillId="2" borderId="15" xfId="0" applyNumberFormat="1" applyFont="1" applyFill="1" applyBorder="1" applyAlignment="1" applyProtection="1">
      <alignment horizontal="right" vertical="center"/>
      <protection locked="0"/>
    </xf>
    <xf numFmtId="0" fontId="26" fillId="3" borderId="7" xfId="0" applyFont="1" applyFill="1" applyBorder="1" applyProtection="1">
      <protection hidden="1"/>
    </xf>
    <xf numFmtId="166" fontId="6" fillId="0" borderId="18" xfId="2" applyNumberFormat="1" applyFont="1" applyBorder="1" applyProtection="1">
      <alignment horizontal="center" vertical="center" wrapText="1"/>
      <protection hidden="1"/>
    </xf>
    <xf numFmtId="167" fontId="6" fillId="0" borderId="19" xfId="1" applyNumberFormat="1" applyFont="1" applyBorder="1" applyProtection="1">
      <alignment horizontal="center" vertical="center"/>
      <protection hidden="1"/>
    </xf>
    <xf numFmtId="3" fontId="6" fillId="0" borderId="19" xfId="0" applyNumberFormat="1" applyFont="1" applyBorder="1" applyAlignment="1" applyProtection="1">
      <alignment horizontal="right" vertical="center"/>
      <protection locked="0"/>
    </xf>
    <xf numFmtId="166" fontId="5" fillId="2" borderId="20" xfId="2" applyNumberFormat="1" applyFont="1" applyFill="1" applyBorder="1" applyProtection="1">
      <alignment horizontal="center" vertical="center" wrapText="1"/>
      <protection hidden="1"/>
    </xf>
    <xf numFmtId="167" fontId="5" fillId="2" borderId="1" xfId="1" applyNumberFormat="1" applyFont="1" applyFill="1" applyBorder="1" applyProtection="1">
      <alignment horizontal="center" vertical="center"/>
      <protection hidden="1"/>
    </xf>
    <xf numFmtId="166" fontId="5" fillId="0" borderId="20" xfId="2" applyNumberFormat="1" applyFont="1" applyBorder="1" applyProtection="1">
      <alignment horizontal="center" vertical="center" wrapText="1"/>
      <protection hidden="1"/>
    </xf>
    <xf numFmtId="167" fontId="5" fillId="0" borderId="1" xfId="1" applyNumberFormat="1" applyFont="1" applyBorder="1" applyProtection="1">
      <alignment horizontal="center" vertical="center"/>
      <protection hidden="1"/>
    </xf>
    <xf numFmtId="166" fontId="6" fillId="2" borderId="20" xfId="2" applyNumberFormat="1" applyFont="1" applyFill="1" applyBorder="1" applyProtection="1">
      <alignment horizontal="center" vertical="center" wrapText="1"/>
      <protection hidden="1"/>
    </xf>
    <xf numFmtId="167" fontId="6" fillId="2" borderId="1" xfId="1" applyNumberFormat="1" applyFont="1" applyFill="1" applyBorder="1" applyProtection="1">
      <alignment horizontal="center" vertical="center"/>
      <protection hidden="1"/>
    </xf>
    <xf numFmtId="166" fontId="6" fillId="0" borderId="20" xfId="2" applyNumberFormat="1" applyFont="1" applyBorder="1" applyProtection="1">
      <alignment horizontal="center" vertical="center" wrapText="1"/>
      <protection hidden="1"/>
    </xf>
    <xf numFmtId="167" fontId="6" fillId="0" borderId="1" xfId="1" applyNumberFormat="1" applyFont="1" applyBorder="1" applyProtection="1">
      <alignment horizontal="center" vertical="center"/>
      <protection hidden="1"/>
    </xf>
    <xf numFmtId="166" fontId="6" fillId="0" borderId="13" xfId="2" applyNumberFormat="1" applyFont="1" applyBorder="1" applyProtection="1">
      <alignment horizontal="center" vertical="center" wrapText="1"/>
      <protection hidden="1"/>
    </xf>
    <xf numFmtId="167" fontId="6" fillId="0" borderId="5" xfId="1" applyNumberFormat="1" applyFont="1" applyBorder="1" applyProtection="1">
      <alignment horizontal="center" vertical="center"/>
      <protection hidden="1"/>
    </xf>
    <xf numFmtId="3" fontId="6" fillId="0" borderId="5" xfId="0" applyNumberFormat="1" applyFont="1" applyBorder="1" applyAlignment="1" applyProtection="1">
      <alignment horizontal="right" vertical="center"/>
      <protection hidden="1"/>
    </xf>
    <xf numFmtId="0" fontId="8" fillId="0" borderId="0" xfId="0" applyFont="1"/>
    <xf numFmtId="0" fontId="9" fillId="0" borderId="0" xfId="0" applyFont="1" applyBorder="1"/>
    <xf numFmtId="0" fontId="11" fillId="0" borderId="0" xfId="0" quotePrefix="1" applyFont="1"/>
    <xf numFmtId="0" fontId="8" fillId="0" borderId="0" xfId="0" quotePrefix="1" applyFont="1"/>
    <xf numFmtId="0" fontId="10" fillId="0" borderId="21" xfId="0" applyFont="1" applyBorder="1"/>
    <xf numFmtId="3" fontId="14" fillId="0" borderId="22" xfId="0" applyNumberFormat="1" applyFont="1" applyBorder="1" applyAlignment="1"/>
    <xf numFmtId="0" fontId="8" fillId="0" borderId="22" xfId="0" applyFont="1" applyBorder="1"/>
    <xf numFmtId="0" fontId="10" fillId="0" borderId="23" xfId="0" applyFont="1" applyBorder="1"/>
    <xf numFmtId="0" fontId="8" fillId="0" borderId="0" xfId="0" applyFont="1" applyBorder="1"/>
    <xf numFmtId="0" fontId="9" fillId="0" borderId="2" xfId="0" applyFont="1" applyBorder="1"/>
    <xf numFmtId="0" fontId="8" fillId="0" borderId="2" xfId="0" applyFont="1" applyBorder="1"/>
    <xf numFmtId="0" fontId="8" fillId="0" borderId="24" xfId="0" applyFont="1" applyBorder="1"/>
    <xf numFmtId="0" fontId="16" fillId="0" borderId="23" xfId="0" applyFont="1" applyBorder="1"/>
    <xf numFmtId="0" fontId="17" fillId="0" borderId="0" xfId="0" applyFont="1" applyBorder="1"/>
    <xf numFmtId="0" fontId="17" fillId="0" borderId="25" xfId="0" applyFont="1" applyBorder="1"/>
    <xf numFmtId="0" fontId="8" fillId="0" borderId="25" xfId="0" applyFont="1" applyBorder="1"/>
    <xf numFmtId="0" fontId="8" fillId="0" borderId="23" xfId="0" applyFont="1" applyBorder="1"/>
    <xf numFmtId="0" fontId="10" fillId="0" borderId="0" xfId="0" applyFont="1" applyBorder="1"/>
    <xf numFmtId="0" fontId="16" fillId="0" borderId="0" xfId="0" applyFont="1" applyBorder="1"/>
    <xf numFmtId="0" fontId="16" fillId="0" borderId="2" xfId="0" applyFont="1" applyBorder="1"/>
    <xf numFmtId="0" fontId="10" fillId="0" borderId="26" xfId="0" applyFont="1" applyBorder="1"/>
    <xf numFmtId="0" fontId="16" fillId="0" borderId="27" xfId="0" applyFont="1" applyBorder="1"/>
    <xf numFmtId="0" fontId="17" fillId="0" borderId="27" xfId="0" applyFont="1" applyBorder="1"/>
    <xf numFmtId="0" fontId="10" fillId="0" borderId="27" xfId="0" applyFont="1" applyBorder="1"/>
    <xf numFmtId="0" fontId="17" fillId="0" borderId="28" xfId="0" applyFont="1" applyBorder="1"/>
    <xf numFmtId="0" fontId="18" fillId="0" borderId="0" xfId="0" applyFont="1" applyBorder="1"/>
    <xf numFmtId="0" fontId="10" fillId="0" borderId="29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3" xfId="0" applyFont="1" applyFill="1" applyBorder="1"/>
    <xf numFmtId="0" fontId="10" fillId="0" borderId="35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39" xfId="0" applyFont="1" applyBorder="1"/>
    <xf numFmtId="0" fontId="10" fillId="0" borderId="40" xfId="0" applyFont="1" applyFill="1" applyBorder="1" applyAlignment="1">
      <alignment horizontal="center"/>
    </xf>
    <xf numFmtId="0" fontId="10" fillId="0" borderId="40" xfId="0" applyFont="1" applyBorder="1"/>
    <xf numFmtId="0" fontId="10" fillId="0" borderId="30" xfId="0" applyFont="1" applyBorder="1"/>
    <xf numFmtId="0" fontId="10" fillId="0" borderId="41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44" xfId="0" applyFont="1" applyBorder="1"/>
    <xf numFmtId="0" fontId="8" fillId="0" borderId="4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8" fillId="0" borderId="49" xfId="0" quotePrefix="1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2" fontId="8" fillId="0" borderId="50" xfId="0" applyNumberFormat="1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2" fontId="10" fillId="0" borderId="52" xfId="0" applyNumberFormat="1" applyFont="1" applyBorder="1"/>
    <xf numFmtId="0" fontId="8" fillId="0" borderId="53" xfId="0" applyFont="1" applyBorder="1"/>
    <xf numFmtId="0" fontId="8" fillId="0" borderId="54" xfId="0" applyFont="1" applyFill="1" applyBorder="1" applyAlignment="1">
      <alignment horizontal="center"/>
    </xf>
    <xf numFmtId="0" fontId="8" fillId="0" borderId="55" xfId="0" applyFont="1" applyBorder="1" applyAlignment="1">
      <alignment horizontal="center"/>
    </xf>
    <xf numFmtId="2" fontId="8" fillId="0" borderId="55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2" fontId="10" fillId="0" borderId="56" xfId="0" applyNumberFormat="1" applyFont="1" applyBorder="1"/>
    <xf numFmtId="0" fontId="8" fillId="0" borderId="57" xfId="0" applyFont="1" applyBorder="1"/>
    <xf numFmtId="0" fontId="8" fillId="0" borderId="54" xfId="0" applyFont="1" applyFill="1" applyBorder="1"/>
    <xf numFmtId="0" fontId="8" fillId="0" borderId="55" xfId="0" applyFont="1" applyBorder="1"/>
    <xf numFmtId="0" fontId="8" fillId="0" borderId="9" xfId="0" applyFont="1" applyBorder="1"/>
    <xf numFmtId="0" fontId="8" fillId="0" borderId="56" xfId="0" applyFont="1" applyBorder="1"/>
    <xf numFmtId="0" fontId="8" fillId="0" borderId="45" xfId="0" applyFont="1" applyFill="1" applyBorder="1"/>
    <xf numFmtId="0" fontId="8" fillId="0" borderId="46" xfId="0" applyFont="1" applyBorder="1"/>
    <xf numFmtId="0" fontId="8" fillId="0" borderId="47" xfId="0" applyFont="1" applyBorder="1"/>
    <xf numFmtId="0" fontId="8" fillId="0" borderId="58" xfId="0" applyFont="1" applyBorder="1"/>
    <xf numFmtId="0" fontId="8" fillId="0" borderId="48" xfId="0" applyFont="1" applyBorder="1"/>
    <xf numFmtId="0" fontId="8" fillId="0" borderId="59" xfId="0" applyFont="1" applyFill="1" applyBorder="1"/>
    <xf numFmtId="0" fontId="8" fillId="0" borderId="60" xfId="0" applyFont="1" applyBorder="1"/>
    <xf numFmtId="0" fontId="8" fillId="0" borderId="61" xfId="0" applyFont="1" applyBorder="1"/>
    <xf numFmtId="2" fontId="10" fillId="0" borderId="26" xfId="0" applyNumberFormat="1" applyFont="1" applyBorder="1"/>
    <xf numFmtId="0" fontId="8" fillId="0" borderId="62" xfId="0" applyFont="1" applyBorder="1"/>
    <xf numFmtId="0" fontId="8" fillId="0" borderId="0" xfId="0" applyFont="1" applyFill="1" applyBorder="1"/>
    <xf numFmtId="0" fontId="19" fillId="0" borderId="0" xfId="0" applyFont="1"/>
    <xf numFmtId="167" fontId="6" fillId="5" borderId="1" xfId="1" applyNumberFormat="1" applyFont="1" applyFill="1" applyBorder="1">
      <alignment horizontal="center" vertical="center"/>
      <protection hidden="1"/>
    </xf>
    <xf numFmtId="167" fontId="5" fillId="5" borderId="1" xfId="1" applyNumberFormat="1" applyFont="1" applyFill="1" applyBorder="1">
      <alignment horizontal="center" vertical="center"/>
      <protection hidden="1"/>
    </xf>
    <xf numFmtId="166" fontId="6" fillId="5" borderId="55" xfId="2" applyNumberFormat="1" applyFont="1" applyFill="1" applyBorder="1">
      <alignment horizontal="center" vertical="center" wrapText="1"/>
      <protection hidden="1"/>
    </xf>
    <xf numFmtId="167" fontId="6" fillId="5" borderId="55" xfId="1" applyNumberFormat="1" applyFont="1" applyFill="1" applyBorder="1">
      <alignment horizontal="center" vertical="center"/>
      <protection hidden="1"/>
    </xf>
    <xf numFmtId="3" fontId="6" fillId="5" borderId="55" xfId="0" applyNumberFormat="1" applyFont="1" applyFill="1" applyBorder="1" applyAlignment="1" applyProtection="1">
      <alignment vertical="center"/>
      <protection hidden="1"/>
    </xf>
    <xf numFmtId="166" fontId="5" fillId="5" borderId="55" xfId="2" applyNumberFormat="1" applyFont="1" applyFill="1" applyBorder="1">
      <alignment horizontal="center" vertical="center" wrapText="1"/>
      <protection hidden="1"/>
    </xf>
    <xf numFmtId="167" fontId="5" fillId="5" borderId="55" xfId="1" applyNumberFormat="1" applyFont="1" applyFill="1" applyBorder="1">
      <alignment horizontal="center" vertical="center"/>
      <protection hidden="1"/>
    </xf>
    <xf numFmtId="3" fontId="0" fillId="5" borderId="55" xfId="0" applyNumberFormat="1" applyFont="1" applyFill="1" applyBorder="1" applyAlignment="1" applyProtection="1">
      <alignment vertical="center"/>
      <protection hidden="1"/>
    </xf>
    <xf numFmtId="3" fontId="0" fillId="5" borderId="55" xfId="0" applyNumberFormat="1" applyFont="1" applyFill="1" applyBorder="1" applyAlignment="1" applyProtection="1">
      <alignment horizontal="right" vertical="center"/>
      <protection locked="0"/>
    </xf>
    <xf numFmtId="3" fontId="6" fillId="5" borderId="55" xfId="0" applyNumberFormat="1" applyFont="1" applyFill="1" applyBorder="1" applyAlignment="1" applyProtection="1">
      <alignment horizontal="right" vertical="center"/>
      <protection locked="0"/>
    </xf>
    <xf numFmtId="3" fontId="0" fillId="5" borderId="55" xfId="0" applyNumberFormat="1" applyFont="1" applyFill="1" applyBorder="1" applyAlignment="1" applyProtection="1">
      <alignment vertical="center" wrapText="1"/>
      <protection hidden="1"/>
    </xf>
    <xf numFmtId="3" fontId="6" fillId="5" borderId="1" xfId="0" applyNumberFormat="1" applyFont="1" applyFill="1" applyBorder="1" applyAlignment="1" applyProtection="1">
      <alignment horizontal="right" vertical="center"/>
      <protection hidden="1"/>
    </xf>
    <xf numFmtId="3" fontId="0" fillId="5" borderId="1" xfId="0" applyNumberFormat="1" applyFont="1" applyFill="1" applyBorder="1" applyAlignment="1" applyProtection="1">
      <alignment horizontal="right" vertical="center"/>
      <protection locked="0"/>
    </xf>
    <xf numFmtId="3" fontId="0" fillId="5" borderId="1" xfId="0" applyNumberFormat="1" applyFont="1" applyFill="1" applyBorder="1" applyAlignment="1" applyProtection="1">
      <alignment horizontal="right" vertical="center"/>
      <protection hidden="1"/>
    </xf>
    <xf numFmtId="3" fontId="6" fillId="5" borderId="1" xfId="0" applyNumberFormat="1" applyFont="1" applyFill="1" applyBorder="1" applyAlignment="1" applyProtection="1">
      <alignment horizontal="right" vertical="center"/>
      <protection locked="0"/>
    </xf>
    <xf numFmtId="3" fontId="6" fillId="5" borderId="55" xfId="0" applyNumberFormat="1" applyFont="1" applyFill="1" applyBorder="1" applyAlignment="1" applyProtection="1">
      <alignment horizontal="right" vertical="center"/>
      <protection hidden="1"/>
    </xf>
    <xf numFmtId="166" fontId="5" fillId="5" borderId="18" xfId="2" applyNumberFormat="1" applyFill="1" applyBorder="1">
      <alignment horizontal="center" vertical="center" wrapText="1"/>
      <protection hidden="1"/>
    </xf>
    <xf numFmtId="167" fontId="5" fillId="5" borderId="19" xfId="1" applyNumberFormat="1" applyFill="1" applyBorder="1">
      <alignment horizontal="center" vertical="center"/>
      <protection hidden="1"/>
    </xf>
    <xf numFmtId="3" fontId="6" fillId="5" borderId="19" xfId="0" applyNumberFormat="1" applyFont="1" applyFill="1" applyBorder="1" applyAlignment="1" applyProtection="1">
      <alignment horizontal="right" vertical="center" wrapText="1"/>
      <protection hidden="1"/>
    </xf>
    <xf numFmtId="3" fontId="6" fillId="5" borderId="3" xfId="0" applyNumberFormat="1" applyFont="1" applyFill="1" applyBorder="1" applyAlignment="1" applyProtection="1">
      <alignment horizontal="right" vertical="center" wrapText="1"/>
      <protection hidden="1"/>
    </xf>
    <xf numFmtId="166" fontId="5" fillId="5" borderId="20" xfId="2" applyNumberFormat="1" applyFill="1" applyBorder="1">
      <alignment horizontal="center" vertical="center" wrapText="1"/>
      <protection hidden="1"/>
    </xf>
    <xf numFmtId="167" fontId="5" fillId="5" borderId="1" xfId="1" applyNumberFormat="1" applyFill="1" applyBorder="1">
      <alignment horizontal="center" vertical="center"/>
      <protection hidden="1"/>
    </xf>
    <xf numFmtId="3" fontId="6" fillId="5" borderId="1" xfId="0" applyNumberFormat="1" applyFont="1" applyFill="1" applyBorder="1" applyAlignment="1" applyProtection="1">
      <alignment horizontal="right" vertical="center" wrapText="1"/>
      <protection hidden="1"/>
    </xf>
    <xf numFmtId="3" fontId="6" fillId="5" borderId="4" xfId="0" applyNumberFormat="1" applyFont="1" applyFill="1" applyBorder="1" applyAlignment="1" applyProtection="1">
      <alignment horizontal="right" vertical="center" wrapText="1"/>
      <protection hidden="1"/>
    </xf>
    <xf numFmtId="3" fontId="0" fillId="5" borderId="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4" xfId="0" applyNumberFormat="1" applyFont="1" applyFill="1" applyBorder="1" applyAlignment="1" applyProtection="1">
      <alignment horizontal="right" vertical="center" wrapText="1"/>
      <protection locked="0"/>
    </xf>
    <xf numFmtId="3" fontId="6" fillId="5" borderId="1" xfId="0" applyNumberFormat="1" applyFont="1" applyFill="1" applyBorder="1" applyAlignment="1" applyProtection="1">
      <alignment horizontal="right" vertical="center" wrapText="1"/>
      <protection locked="0"/>
    </xf>
    <xf numFmtId="3" fontId="6" fillId="5" borderId="4" xfId="0" applyNumberFormat="1" applyFont="1" applyFill="1" applyBorder="1" applyAlignment="1" applyProtection="1">
      <alignment horizontal="right" vertical="center" wrapText="1"/>
      <protection locked="0"/>
    </xf>
    <xf numFmtId="166" fontId="5" fillId="5" borderId="13" xfId="2" applyNumberFormat="1" applyFill="1" applyBorder="1">
      <alignment horizontal="center" vertical="center" wrapText="1"/>
      <protection hidden="1"/>
    </xf>
    <xf numFmtId="167" fontId="5" fillId="5" borderId="5" xfId="1" applyNumberFormat="1" applyFill="1" applyBorder="1">
      <alignment horizontal="center" vertical="center"/>
      <protection hidden="1"/>
    </xf>
    <xf numFmtId="3" fontId="6" fillId="5" borderId="5" xfId="0" applyNumberFormat="1" applyFont="1" applyFill="1" applyBorder="1" applyAlignment="1" applyProtection="1">
      <alignment horizontal="right" vertical="center" wrapText="1"/>
      <protection hidden="1"/>
    </xf>
    <xf numFmtId="3" fontId="6" fillId="5" borderId="15" xfId="0" applyNumberFormat="1" applyFont="1" applyFill="1" applyBorder="1" applyAlignment="1" applyProtection="1">
      <alignment horizontal="right" vertical="center" wrapText="1"/>
      <protection hidden="1"/>
    </xf>
    <xf numFmtId="3" fontId="0" fillId="5" borderId="19" xfId="0" applyNumberFormat="1" applyFill="1" applyBorder="1" applyAlignment="1" applyProtection="1">
      <alignment horizontal="right" vertical="center"/>
      <protection hidden="1"/>
    </xf>
    <xf numFmtId="3" fontId="0" fillId="5" borderId="3" xfId="0" applyNumberFormat="1" applyFill="1" applyBorder="1" applyAlignment="1" applyProtection="1">
      <alignment horizontal="right" vertical="center"/>
      <protection hidden="1"/>
    </xf>
    <xf numFmtId="3" fontId="6" fillId="5" borderId="4" xfId="0" applyNumberFormat="1" applyFont="1" applyFill="1" applyBorder="1" applyAlignment="1" applyProtection="1">
      <alignment horizontal="right" vertical="center"/>
      <protection hidden="1"/>
    </xf>
    <xf numFmtId="3" fontId="0" fillId="5" borderId="4" xfId="0" applyNumberFormat="1" applyFont="1" applyFill="1" applyBorder="1" applyAlignment="1" applyProtection="1">
      <alignment horizontal="right" vertical="center"/>
      <protection locked="0"/>
    </xf>
    <xf numFmtId="3" fontId="0" fillId="5" borderId="4" xfId="0" applyNumberFormat="1" applyFont="1" applyFill="1" applyBorder="1" applyAlignment="1" applyProtection="1">
      <alignment horizontal="right" vertical="center"/>
      <protection hidden="1"/>
    </xf>
    <xf numFmtId="3" fontId="6" fillId="5" borderId="4" xfId="0" applyNumberFormat="1" applyFont="1" applyFill="1" applyBorder="1" applyAlignment="1" applyProtection="1">
      <alignment horizontal="right" vertical="center"/>
      <protection locked="0"/>
    </xf>
    <xf numFmtId="169" fontId="6" fillId="5" borderId="5" xfId="0" applyNumberFormat="1" applyFont="1" applyFill="1" applyBorder="1" applyAlignment="1" applyProtection="1">
      <alignment horizontal="right" vertical="center"/>
      <protection hidden="1"/>
    </xf>
    <xf numFmtId="3" fontId="0" fillId="5" borderId="55" xfId="0" applyNumberFormat="1" applyFont="1" applyFill="1" applyBorder="1" applyAlignment="1" applyProtection="1">
      <alignment horizontal="right" vertical="center"/>
      <protection hidden="1"/>
    </xf>
    <xf numFmtId="168" fontId="6" fillId="5" borderId="5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hidden="1"/>
    </xf>
    <xf numFmtId="49" fontId="5" fillId="0" borderId="2" xfId="3" applyFont="1">
      <alignment horizontal="left" indent="1"/>
      <protection hidden="1"/>
    </xf>
    <xf numFmtId="0" fontId="5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170" fontId="5" fillId="0" borderId="0" xfId="0" applyNumberFormat="1" applyFont="1" applyBorder="1" applyAlignment="1" applyProtection="1">
      <alignment vertical="center" wrapText="1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/>
    <xf numFmtId="0" fontId="5" fillId="0" borderId="0" xfId="4" applyFont="1" applyBorder="1" applyAlignment="1">
      <protection hidden="1"/>
    </xf>
    <xf numFmtId="0" fontId="0" fillId="0" borderId="12" xfId="0" applyBorder="1"/>
    <xf numFmtId="1" fontId="0" fillId="0" borderId="0" xfId="0" applyNumberFormat="1" applyAlignment="1" applyProtection="1">
      <alignment horizontal="right" vertical="center"/>
      <protection hidden="1"/>
    </xf>
    <xf numFmtId="0" fontId="3" fillId="0" borderId="0" xfId="0" applyFont="1"/>
    <xf numFmtId="0" fontId="0" fillId="0" borderId="63" xfId="0" applyBorder="1"/>
    <xf numFmtId="166" fontId="6" fillId="5" borderId="18" xfId="2" applyNumberFormat="1" applyFont="1" applyFill="1" applyBorder="1" applyAlignment="1">
      <alignment horizontal="center" vertical="center" wrapText="1"/>
      <protection hidden="1"/>
    </xf>
    <xf numFmtId="167" fontId="6" fillId="5" borderId="19" xfId="1" applyNumberFormat="1" applyFont="1" applyFill="1" applyBorder="1">
      <alignment horizontal="center" vertical="center"/>
      <protection hidden="1"/>
    </xf>
    <xf numFmtId="3" fontId="6" fillId="5" borderId="19" xfId="0" applyNumberFormat="1" applyFont="1" applyFill="1" applyBorder="1" applyAlignment="1" applyProtection="1">
      <alignment horizontal="right" vertical="center"/>
      <protection hidden="1"/>
    </xf>
    <xf numFmtId="3" fontId="6" fillId="5" borderId="3" xfId="0" applyNumberFormat="1" applyFont="1" applyFill="1" applyBorder="1" applyAlignment="1" applyProtection="1">
      <alignment horizontal="right" vertical="center"/>
      <protection hidden="1"/>
    </xf>
    <xf numFmtId="166" fontId="6" fillId="5" borderId="20" xfId="2" applyNumberFormat="1" applyFont="1" applyFill="1" applyBorder="1" applyAlignment="1">
      <alignment horizontal="center" vertical="center" wrapText="1"/>
      <protection hidden="1"/>
    </xf>
    <xf numFmtId="166" fontId="5" fillId="5" borderId="20" xfId="2" applyNumberFormat="1" applyFont="1" applyFill="1" applyBorder="1" applyAlignment="1">
      <alignment horizontal="center" vertical="center" wrapText="1"/>
      <protection hidden="1"/>
    </xf>
    <xf numFmtId="0" fontId="6" fillId="5" borderId="1" xfId="0" applyNumberFormat="1" applyFont="1" applyFill="1" applyBorder="1" applyAlignment="1" applyProtection="1">
      <alignment horizontal="right" vertical="center"/>
      <protection locked="0"/>
    </xf>
    <xf numFmtId="0" fontId="6" fillId="5" borderId="4" xfId="0" applyNumberFormat="1" applyFont="1" applyFill="1" applyBorder="1" applyAlignment="1" applyProtection="1">
      <alignment horizontal="right" vertical="center"/>
      <protection locked="0"/>
    </xf>
    <xf numFmtId="3" fontId="4" fillId="5" borderId="1" xfId="0" applyNumberFormat="1" applyFont="1" applyFill="1" applyBorder="1" applyAlignment="1" applyProtection="1">
      <alignment horizontal="right" vertical="center"/>
      <protection locked="0"/>
    </xf>
    <xf numFmtId="0" fontId="0" fillId="5" borderId="4" xfId="0" applyNumberFormat="1" applyFont="1" applyFill="1" applyBorder="1" applyAlignment="1" applyProtection="1">
      <alignment horizontal="right" vertical="center"/>
      <protection locked="0"/>
    </xf>
    <xf numFmtId="0" fontId="0" fillId="5" borderId="1" xfId="0" applyNumberFormat="1" applyFont="1" applyFill="1" applyBorder="1" applyAlignment="1" applyProtection="1">
      <alignment horizontal="right" vertical="center"/>
      <protection locked="0"/>
    </xf>
    <xf numFmtId="166" fontId="5" fillId="5" borderId="13" xfId="2" applyNumberFormat="1" applyFont="1" applyFill="1" applyBorder="1" applyAlignment="1">
      <alignment horizontal="center" vertical="center" wrapText="1"/>
      <protection hidden="1"/>
    </xf>
    <xf numFmtId="167" fontId="5" fillId="5" borderId="5" xfId="1" applyNumberFormat="1" applyFont="1" applyFill="1" applyBorder="1">
      <alignment horizontal="center" vertical="center"/>
      <protection hidden="1"/>
    </xf>
    <xf numFmtId="0" fontId="0" fillId="5" borderId="5" xfId="0" applyNumberFormat="1" applyFont="1" applyFill="1" applyBorder="1" applyAlignment="1" applyProtection="1">
      <alignment horizontal="right" vertical="center"/>
      <protection locked="0"/>
    </xf>
    <xf numFmtId="0" fontId="0" fillId="5" borderId="15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right"/>
    </xf>
    <xf numFmtId="3" fontId="4" fillId="0" borderId="19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Alignment="1">
      <alignment horizontal="left"/>
    </xf>
    <xf numFmtId="0" fontId="5" fillId="0" borderId="63" xfId="4" applyFont="1" applyBorder="1" applyAlignment="1">
      <alignment horizontal="center"/>
      <protection hidden="1"/>
    </xf>
    <xf numFmtId="0" fontId="0" fillId="0" borderId="0" xfId="0" applyAlignment="1">
      <alignment horizontal="left"/>
    </xf>
    <xf numFmtId="0" fontId="5" fillId="0" borderId="10" xfId="4" applyFont="1" applyBorder="1" applyAlignment="1">
      <alignment horizontal="center"/>
      <protection hidden="1"/>
    </xf>
    <xf numFmtId="49" fontId="6" fillId="0" borderId="2" xfId="3" applyFont="1">
      <alignment horizontal="left" indent="1"/>
      <protection hidden="1"/>
    </xf>
    <xf numFmtId="0" fontId="26" fillId="3" borderId="8" xfId="0" applyFont="1" applyFill="1" applyBorder="1" applyAlignment="1" applyProtection="1">
      <alignment horizontal="center" vertical="center" wrapText="1"/>
      <protection hidden="1"/>
    </xf>
    <xf numFmtId="0" fontId="26" fillId="3" borderId="64" xfId="0" applyFont="1" applyFill="1" applyBorder="1" applyAlignment="1" applyProtection="1">
      <alignment horizontal="center"/>
      <protection hidden="1"/>
    </xf>
    <xf numFmtId="0" fontId="26" fillId="3" borderId="65" xfId="0" applyFont="1" applyFill="1" applyBorder="1" applyAlignment="1" applyProtection="1">
      <alignment horizontal="center"/>
      <protection hidden="1"/>
    </xf>
    <xf numFmtId="0" fontId="26" fillId="3" borderId="66" xfId="0" applyFont="1" applyFill="1" applyBorder="1" applyAlignment="1" applyProtection="1">
      <alignment horizontal="center"/>
      <protection hidden="1"/>
    </xf>
    <xf numFmtId="0" fontId="24" fillId="0" borderId="0" xfId="0" applyFont="1"/>
    <xf numFmtId="14" fontId="24" fillId="0" borderId="0" xfId="0" applyNumberFormat="1" applyFont="1" applyAlignment="1">
      <alignment horizontal="left"/>
    </xf>
    <xf numFmtId="0" fontId="24" fillId="0" borderId="0" xfId="0" applyFont="1" applyAlignment="1">
      <alignment horizontal="right"/>
    </xf>
    <xf numFmtId="0" fontId="25" fillId="0" borderId="0" xfId="0" applyFont="1"/>
    <xf numFmtId="49" fontId="25" fillId="0" borderId="0" xfId="0" applyNumberFormat="1" applyFont="1" applyAlignment="1">
      <alignment horizontal="left"/>
    </xf>
    <xf numFmtId="169" fontId="6" fillId="5" borderId="15" xfId="0" applyNumberFormat="1" applyFont="1" applyFill="1" applyBorder="1" applyAlignment="1" applyProtection="1">
      <alignment horizontal="right" vertical="center"/>
      <protection hidden="1"/>
    </xf>
    <xf numFmtId="3" fontId="6" fillId="2" borderId="4" xfId="0" applyNumberFormat="1" applyFont="1" applyFill="1" applyBorder="1" applyAlignment="1" applyProtection="1">
      <alignment horizontal="right" vertical="center"/>
      <protection hidden="1"/>
    </xf>
    <xf numFmtId="3" fontId="6" fillId="0" borderId="4" xfId="0" applyNumberFormat="1" applyFont="1" applyBorder="1" applyAlignment="1" applyProtection="1">
      <alignment horizontal="right" vertical="center"/>
      <protection hidden="1"/>
    </xf>
    <xf numFmtId="3" fontId="6" fillId="0" borderId="15" xfId="0" applyNumberFormat="1" applyFont="1" applyBorder="1" applyAlignment="1" applyProtection="1">
      <alignment horizontal="right" vertical="center"/>
      <protection hidden="1"/>
    </xf>
    <xf numFmtId="0" fontId="6" fillId="0" borderId="2" xfId="4" applyFont="1" applyBorder="1" applyAlignment="1">
      <alignment horizont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6" fillId="0" borderId="2" xfId="4" applyFont="1" applyBorder="1" applyAlignment="1">
      <alignment horizontal="left"/>
      <protection hidden="1"/>
    </xf>
    <xf numFmtId="3" fontId="2" fillId="2" borderId="1" xfId="0" applyNumberFormat="1" applyFont="1" applyFill="1" applyBorder="1" applyAlignment="1" applyProtection="1">
      <alignment horizontal="right" vertical="center"/>
      <protection locked="0"/>
    </xf>
    <xf numFmtId="3" fontId="1" fillId="5" borderId="55" xfId="0" applyNumberFormat="1" applyFont="1" applyFill="1" applyBorder="1" applyAlignment="1" applyProtection="1">
      <alignment horizontal="right" vertical="center"/>
      <protection locked="0"/>
    </xf>
    <xf numFmtId="3" fontId="0" fillId="5" borderId="55" xfId="0" applyNumberFormat="1" applyFill="1" applyBorder="1" applyAlignment="1" applyProtection="1">
      <alignment vertical="center"/>
      <protection hidden="1"/>
    </xf>
    <xf numFmtId="3" fontId="0" fillId="0" borderId="0" xfId="0" applyNumberFormat="1"/>
    <xf numFmtId="0" fontId="5" fillId="0" borderId="2" xfId="4" applyFont="1" applyBorder="1" applyAlignment="1">
      <alignment horizontal="center"/>
      <protection hidden="1"/>
    </xf>
    <xf numFmtId="166" fontId="6" fillId="5" borderId="0" xfId="2" applyNumberFormat="1" applyFont="1" applyFill="1" applyBorder="1">
      <alignment horizontal="center" vertical="center" wrapText="1"/>
      <protection hidden="1"/>
    </xf>
    <xf numFmtId="0" fontId="6" fillId="5" borderId="0" xfId="0" applyFont="1" applyFill="1" applyBorder="1" applyAlignment="1" applyProtection="1">
      <alignment horizontal="left" vertical="center" wrapText="1"/>
      <protection hidden="1"/>
    </xf>
    <xf numFmtId="167" fontId="6" fillId="5" borderId="0" xfId="1" applyNumberFormat="1" applyFont="1" applyFill="1" applyBorder="1">
      <alignment horizontal="center" vertical="center"/>
      <protection hidden="1"/>
    </xf>
    <xf numFmtId="3" fontId="6" fillId="5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protection hidden="1"/>
    </xf>
    <xf numFmtId="3" fontId="5" fillId="0" borderId="0" xfId="0" applyNumberFormat="1" applyFont="1" applyBorder="1" applyAlignment="1" applyProtection="1">
      <protection hidden="1"/>
    </xf>
    <xf numFmtId="0" fontId="26" fillId="3" borderId="89" xfId="0" applyFont="1" applyFill="1" applyBorder="1" applyAlignment="1" applyProtection="1">
      <alignment horizontal="center"/>
      <protection hidden="1"/>
    </xf>
    <xf numFmtId="0" fontId="26" fillId="3" borderId="92" xfId="0" quotePrefix="1" applyNumberFormat="1" applyFont="1" applyFill="1" applyBorder="1" applyAlignment="1" applyProtection="1">
      <alignment horizontal="center"/>
      <protection hidden="1"/>
    </xf>
    <xf numFmtId="0" fontId="26" fillId="3" borderId="90" xfId="0" applyFont="1" applyFill="1" applyBorder="1" applyAlignment="1" applyProtection="1">
      <alignment horizontal="center"/>
      <protection hidden="1"/>
    </xf>
    <xf numFmtId="0" fontId="26" fillId="3" borderId="93" xfId="0" applyFont="1" applyFill="1" applyBorder="1" applyAlignment="1" applyProtection="1">
      <alignment horizontal="center"/>
      <protection hidden="1"/>
    </xf>
    <xf numFmtId="0" fontId="24" fillId="0" borderId="77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6" fillId="5" borderId="55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63" xfId="4" applyFont="1" applyBorder="1">
      <alignment horizontal="left" indent="1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right" vertical="center"/>
      <protection hidden="1"/>
    </xf>
    <xf numFmtId="0" fontId="0" fillId="5" borderId="55" xfId="0" applyFont="1" applyFill="1" applyBorder="1" applyAlignment="1" applyProtection="1">
      <alignment horizontal="left" vertical="center" wrapText="1"/>
      <protection hidden="1"/>
    </xf>
    <xf numFmtId="0" fontId="6" fillId="0" borderId="10" xfId="4" applyFont="1" applyBorder="1" applyAlignment="1">
      <alignment horizont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wrapText="1"/>
      <protection hidden="1"/>
    </xf>
    <xf numFmtId="49" fontId="6" fillId="0" borderId="2" xfId="3" applyFont="1" applyAlignment="1">
      <alignment horizontal="left"/>
      <protection hidden="1"/>
    </xf>
    <xf numFmtId="49" fontId="6" fillId="0" borderId="10" xfId="3" applyFont="1" applyBorder="1" applyAlignment="1">
      <alignment horizontal="center"/>
      <protection hidden="1"/>
    </xf>
    <xf numFmtId="0" fontId="5" fillId="0" borderId="12" xfId="4" applyFont="1" applyBorder="1">
      <alignment horizontal="left" indent="1"/>
      <protection hidden="1"/>
    </xf>
    <xf numFmtId="0" fontId="26" fillId="3" borderId="55" xfId="0" applyFont="1" applyFill="1" applyBorder="1" applyAlignment="1" applyProtection="1">
      <alignment horizontal="center" vertical="center" wrapText="1"/>
      <protection hidden="1"/>
    </xf>
    <xf numFmtId="0" fontId="26" fillId="3" borderId="90" xfId="0" applyFont="1" applyFill="1" applyBorder="1" applyAlignment="1" applyProtection="1">
      <alignment horizontal="center"/>
      <protection hidden="1"/>
    </xf>
    <xf numFmtId="0" fontId="26" fillId="3" borderId="2" xfId="0" applyFont="1" applyFill="1" applyBorder="1" applyAlignment="1" applyProtection="1">
      <alignment horizontal="center"/>
      <protection hidden="1"/>
    </xf>
    <xf numFmtId="0" fontId="26" fillId="3" borderId="91" xfId="0" applyFont="1" applyFill="1" applyBorder="1" applyAlignment="1" applyProtection="1">
      <alignment horizontal="center"/>
      <protection hidden="1"/>
    </xf>
    <xf numFmtId="0" fontId="6" fillId="4" borderId="10" xfId="0" applyFont="1" applyFill="1" applyBorder="1" applyAlignment="1" applyProtection="1">
      <alignment horizontal="left" vertical="center"/>
      <protection hidden="1"/>
    </xf>
    <xf numFmtId="0" fontId="6" fillId="4" borderId="17" xfId="0" applyFont="1" applyFill="1" applyBorder="1" applyAlignment="1" applyProtection="1">
      <alignment horizontal="left" vertical="center"/>
      <protection hidden="1"/>
    </xf>
    <xf numFmtId="0" fontId="26" fillId="3" borderId="55" xfId="0" applyFont="1" applyFill="1" applyBorder="1" applyAlignment="1" applyProtection="1">
      <alignment horizontal="center" vertical="center"/>
      <protection hidden="1"/>
    </xf>
    <xf numFmtId="0" fontId="26" fillId="3" borderId="19" xfId="0" applyFont="1" applyFill="1" applyBorder="1" applyAlignment="1" applyProtection="1">
      <alignment horizontal="center" vertical="center" wrapText="1"/>
      <protection hidden="1"/>
    </xf>
    <xf numFmtId="0" fontId="26" fillId="3" borderId="72" xfId="0" applyFont="1" applyFill="1" applyBorder="1" applyAlignment="1" applyProtection="1">
      <alignment horizontal="center" vertical="center" wrapText="1"/>
      <protection hidden="1"/>
    </xf>
    <xf numFmtId="0" fontId="26" fillId="3" borderId="19" xfId="0" applyFont="1" applyFill="1" applyBorder="1" applyAlignment="1" applyProtection="1">
      <alignment horizontal="center" vertical="center"/>
      <protection hidden="1"/>
    </xf>
    <xf numFmtId="0" fontId="26" fillId="3" borderId="3" xfId="0" applyFont="1" applyFill="1" applyBorder="1" applyAlignment="1" applyProtection="1">
      <alignment horizontal="center" vertical="center" wrapText="1"/>
      <protection hidden="1"/>
    </xf>
    <xf numFmtId="0" fontId="26" fillId="3" borderId="71" xfId="0" applyFont="1" applyFill="1" applyBorder="1" applyAlignment="1" applyProtection="1">
      <alignment horizontal="center" vertical="center" wrapText="1"/>
      <protection hidden="1"/>
    </xf>
    <xf numFmtId="0" fontId="26" fillId="3" borderId="14" xfId="0" applyFont="1" applyFill="1" applyBorder="1" applyAlignment="1" applyProtection="1">
      <alignment horizontal="center"/>
      <protection hidden="1"/>
    </xf>
    <xf numFmtId="0" fontId="26" fillId="3" borderId="67" xfId="0" applyFont="1" applyFill="1" applyBorder="1" applyAlignment="1" applyProtection="1">
      <alignment horizontal="center"/>
      <protection hidden="1"/>
    </xf>
    <xf numFmtId="0" fontId="26" fillId="3" borderId="68" xfId="0" applyFont="1" applyFill="1" applyBorder="1" applyAlignment="1" applyProtection="1">
      <alignment horizontal="center"/>
      <protection hidden="1"/>
    </xf>
    <xf numFmtId="0" fontId="26" fillId="3" borderId="64" xfId="0" applyFont="1" applyFill="1" applyBorder="1" applyAlignment="1" applyProtection="1">
      <alignment horizontal="center" vertical="center" wrapText="1"/>
      <protection hidden="1"/>
    </xf>
    <xf numFmtId="0" fontId="26" fillId="3" borderId="69" xfId="0" applyFont="1" applyFill="1" applyBorder="1" applyAlignment="1" applyProtection="1">
      <alignment horizontal="center" vertical="center" wrapText="1"/>
      <protection hidden="1"/>
    </xf>
    <xf numFmtId="0" fontId="26" fillId="6" borderId="70" xfId="0" applyFont="1" applyFill="1" applyBorder="1" applyAlignment="1" applyProtection="1">
      <alignment horizontal="center" vertical="center"/>
      <protection hidden="1"/>
    </xf>
    <xf numFmtId="0" fontId="26" fillId="6" borderId="12" xfId="0" applyFont="1" applyFill="1" applyBorder="1" applyAlignment="1" applyProtection="1">
      <alignment horizontal="center" vertical="center"/>
      <protection hidden="1"/>
    </xf>
    <xf numFmtId="0" fontId="26" fillId="6" borderId="73" xfId="0" applyFont="1" applyFill="1" applyBorder="1" applyAlignment="1" applyProtection="1">
      <alignment horizontal="center" vertical="center"/>
      <protection hidden="1"/>
    </xf>
    <xf numFmtId="0" fontId="26" fillId="6" borderId="74" xfId="0" applyFont="1" applyFill="1" applyBorder="1" applyAlignment="1" applyProtection="1">
      <alignment horizontal="center" vertical="center"/>
      <protection hidden="1"/>
    </xf>
    <xf numFmtId="0" fontId="26" fillId="6" borderId="75" xfId="0" applyFont="1" applyFill="1" applyBorder="1" applyAlignment="1" applyProtection="1">
      <alignment horizontal="center" vertical="center"/>
      <protection hidden="1"/>
    </xf>
    <xf numFmtId="0" fontId="26" fillId="6" borderId="76" xfId="0" applyFont="1" applyFill="1" applyBorder="1" applyAlignment="1" applyProtection="1">
      <alignment horizontal="center" vertical="center"/>
      <protection hidden="1"/>
    </xf>
    <xf numFmtId="0" fontId="6" fillId="4" borderId="10" xfId="0" applyFont="1" applyFill="1" applyBorder="1" applyAlignment="1" applyProtection="1">
      <alignment horizontal="left" vertical="center" wrapText="1"/>
      <protection hidden="1"/>
    </xf>
    <xf numFmtId="49" fontId="6" fillId="0" borderId="2" xfId="3" applyFont="1">
      <alignment horizontal="left" indent="1"/>
      <protection hidden="1"/>
    </xf>
    <xf numFmtId="0" fontId="5" fillId="0" borderId="63" xfId="4" applyFont="1" applyBorder="1" applyAlignment="1">
      <alignment horizontal="center"/>
      <protection hidden="1"/>
    </xf>
    <xf numFmtId="0" fontId="6" fillId="5" borderId="1" xfId="0" applyFont="1" applyFill="1" applyBorder="1" applyAlignment="1" applyProtection="1">
      <alignment horizontal="left" vertical="center" wrapText="1"/>
      <protection hidden="1"/>
    </xf>
    <xf numFmtId="0" fontId="26" fillId="3" borderId="65" xfId="0" applyFont="1" applyFill="1" applyBorder="1" applyAlignment="1" applyProtection="1">
      <alignment horizontal="center"/>
      <protection hidden="1"/>
    </xf>
    <xf numFmtId="0" fontId="0" fillId="5" borderId="1" xfId="0" applyFont="1" applyFill="1" applyBorder="1" applyAlignment="1" applyProtection="1">
      <alignment horizontal="left" vertical="center" wrapText="1"/>
      <protection hidden="1"/>
    </xf>
    <xf numFmtId="0" fontId="0" fillId="5" borderId="5" xfId="0" applyFont="1" applyFill="1" applyBorder="1" applyAlignment="1" applyProtection="1">
      <alignment horizontal="left" vertical="center" wrapText="1"/>
      <protection hidden="1"/>
    </xf>
    <xf numFmtId="0" fontId="6" fillId="5" borderId="78" xfId="0" applyFont="1" applyFill="1" applyBorder="1" applyAlignment="1" applyProtection="1">
      <alignment horizontal="left" vertical="center" wrapText="1"/>
      <protection hidden="1"/>
    </xf>
    <xf numFmtId="0" fontId="6" fillId="5" borderId="79" xfId="0" applyFont="1" applyFill="1" applyBorder="1" applyAlignment="1" applyProtection="1">
      <alignment horizontal="left" vertical="center" wrapText="1"/>
      <protection hidden="1"/>
    </xf>
    <xf numFmtId="0" fontId="6" fillId="5" borderId="80" xfId="0" applyFont="1" applyFill="1" applyBorder="1" applyAlignment="1" applyProtection="1">
      <alignment horizontal="left" vertical="center" wrapText="1"/>
      <protection hidden="1"/>
    </xf>
    <xf numFmtId="0" fontId="5" fillId="0" borderId="10" xfId="4" applyFont="1" applyBorder="1" applyAlignment="1">
      <alignment horizontal="center"/>
      <protection hidden="1"/>
    </xf>
    <xf numFmtId="0" fontId="26" fillId="3" borderId="18" xfId="0" applyFont="1" applyFill="1" applyBorder="1" applyAlignment="1" applyProtection="1">
      <alignment horizontal="center" vertical="center" wrapText="1"/>
      <protection hidden="1"/>
    </xf>
    <xf numFmtId="0" fontId="26" fillId="3" borderId="7" xfId="0" applyFont="1" applyFill="1" applyBorder="1" applyAlignment="1" applyProtection="1">
      <alignment horizontal="center" vertical="center" wrapText="1"/>
      <protection hidden="1"/>
    </xf>
    <xf numFmtId="0" fontId="26" fillId="3" borderId="6" xfId="0" applyFont="1" applyFill="1" applyBorder="1" applyAlignment="1" applyProtection="1">
      <alignment horizontal="center" vertical="center"/>
      <protection hidden="1"/>
    </xf>
    <xf numFmtId="0" fontId="26" fillId="3" borderId="6" xfId="0" applyFont="1" applyFill="1" applyBorder="1" applyAlignment="1" applyProtection="1">
      <alignment horizontal="center" vertical="center" wrapText="1"/>
      <protection hidden="1"/>
    </xf>
    <xf numFmtId="0" fontId="26" fillId="3" borderId="3" xfId="0" applyFont="1" applyFill="1" applyBorder="1" applyAlignment="1" applyProtection="1">
      <alignment horizontal="center" vertical="center"/>
      <protection hidden="1"/>
    </xf>
    <xf numFmtId="0" fontId="6" fillId="5" borderId="19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/>
    </xf>
    <xf numFmtId="0" fontId="24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center"/>
    </xf>
    <xf numFmtId="0" fontId="26" fillId="3" borderId="20" xfId="0" applyFont="1" applyFill="1" applyBorder="1" applyAlignment="1" applyProtection="1">
      <alignment horizontal="center" vertical="center" wrapText="1"/>
      <protection hidden="1"/>
    </xf>
    <xf numFmtId="0" fontId="26" fillId="3" borderId="1" xfId="0" applyFont="1" applyFill="1" applyBorder="1" applyAlignment="1" applyProtection="1">
      <alignment horizontal="center" vertical="center"/>
      <protection hidden="1"/>
    </xf>
    <xf numFmtId="0" fontId="26" fillId="3" borderId="1" xfId="0" applyFont="1" applyFill="1" applyBorder="1" applyAlignment="1" applyProtection="1">
      <alignment horizontal="center" vertical="center" wrapText="1"/>
      <protection hidden="1"/>
    </xf>
    <xf numFmtId="0" fontId="26" fillId="3" borderId="6" xfId="0" applyFont="1" applyFill="1" applyBorder="1" applyAlignment="1" applyProtection="1">
      <alignment horizontal="center"/>
      <protection hidden="1"/>
    </xf>
    <xf numFmtId="0" fontId="6" fillId="5" borderId="5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Alignment="1">
      <alignment horizontal="left"/>
    </xf>
    <xf numFmtId="0" fontId="2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5" fillId="0" borderId="0" xfId="4" applyFont="1" applyBorder="1" applyAlignment="1">
      <alignment horizontal="center"/>
      <protection hidden="1"/>
    </xf>
    <xf numFmtId="0" fontId="3" fillId="0" borderId="2" xfId="0" applyFont="1" applyBorder="1" applyAlignment="1">
      <alignment horizontal="center"/>
    </xf>
    <xf numFmtId="0" fontId="0" fillId="0" borderId="78" xfId="0" applyFont="1" applyBorder="1" applyAlignment="1" applyProtection="1">
      <alignment horizontal="left" vertical="center" wrapText="1"/>
      <protection hidden="1"/>
    </xf>
    <xf numFmtId="0" fontId="0" fillId="0" borderId="79" xfId="0" applyFont="1" applyBorder="1" applyAlignment="1" applyProtection="1">
      <alignment horizontal="left" vertical="center" wrapText="1"/>
      <protection hidden="1"/>
    </xf>
    <xf numFmtId="0" fontId="0" fillId="0" borderId="80" xfId="0" applyFont="1" applyBorder="1" applyAlignment="1" applyProtection="1">
      <alignment horizontal="left" vertical="center" wrapText="1"/>
      <protection hidden="1"/>
    </xf>
    <xf numFmtId="0" fontId="0" fillId="2" borderId="1" xfId="0" applyFont="1" applyFill="1" applyBorder="1" applyAlignment="1" applyProtection="1">
      <alignment horizontal="left" vertical="center" wrapText="1"/>
      <protection hidden="1"/>
    </xf>
    <xf numFmtId="0" fontId="0" fillId="2" borderId="5" xfId="0" applyFont="1" applyFill="1" applyBorder="1" applyAlignment="1" applyProtection="1">
      <alignment horizontal="left" vertical="center" wrapText="1"/>
      <protection hidden="1"/>
    </xf>
    <xf numFmtId="0" fontId="0" fillId="0" borderId="1" xfId="0" applyFont="1" applyBorder="1" applyAlignment="1" applyProtection="1">
      <alignment horizontal="left" vertical="center" wrapText="1"/>
      <protection hidden="1"/>
    </xf>
    <xf numFmtId="0" fontId="6" fillId="2" borderId="1" xfId="0" applyFont="1" applyFill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0" fillId="0" borderId="19" xfId="0" applyFont="1" applyBorder="1" applyAlignment="1" applyProtection="1">
      <alignment horizontal="left" vertical="center" wrapText="1"/>
      <protection hidden="1"/>
    </xf>
    <xf numFmtId="0" fontId="0" fillId="0" borderId="78" xfId="0" applyFont="1" applyBorder="1" applyAlignment="1" applyProtection="1">
      <alignment vertical="center" wrapText="1"/>
      <protection hidden="1"/>
    </xf>
    <xf numFmtId="0" fontId="0" fillId="0" borderId="79" xfId="0" applyFont="1" applyBorder="1" applyAlignment="1" applyProtection="1">
      <alignment vertical="center" wrapText="1"/>
      <protection hidden="1"/>
    </xf>
    <xf numFmtId="0" fontId="0" fillId="0" borderId="80" xfId="0" applyFont="1" applyBorder="1" applyAlignment="1" applyProtection="1">
      <alignment vertical="center" wrapText="1"/>
      <protection hidden="1"/>
    </xf>
    <xf numFmtId="0" fontId="0" fillId="2" borderId="78" xfId="0" applyFont="1" applyFill="1" applyBorder="1" applyAlignment="1" applyProtection="1">
      <alignment vertical="center" wrapText="1"/>
      <protection hidden="1"/>
    </xf>
    <xf numFmtId="0" fontId="0" fillId="2" borderId="79" xfId="0" applyFont="1" applyFill="1" applyBorder="1" applyAlignment="1" applyProtection="1">
      <alignment vertical="center" wrapText="1"/>
      <protection hidden="1"/>
    </xf>
    <xf numFmtId="0" fontId="0" fillId="2" borderId="80" xfId="0" applyFont="1" applyFill="1" applyBorder="1" applyAlignment="1" applyProtection="1">
      <alignment vertical="center" wrapText="1"/>
      <protection hidden="1"/>
    </xf>
    <xf numFmtId="0" fontId="6" fillId="0" borderId="14" xfId="0" applyFont="1" applyBorder="1" applyAlignment="1" applyProtection="1">
      <alignment vertical="center" wrapText="1"/>
      <protection hidden="1"/>
    </xf>
    <xf numFmtId="0" fontId="6" fillId="0" borderId="67" xfId="0" applyFont="1" applyBorder="1" applyAlignment="1" applyProtection="1">
      <alignment vertical="center" wrapText="1"/>
      <protection hidden="1"/>
    </xf>
    <xf numFmtId="0" fontId="6" fillId="0" borderId="68" xfId="0" applyFont="1" applyBorder="1" applyAlignment="1" applyProtection="1">
      <alignment vertical="center" wrapText="1"/>
      <protection hidden="1"/>
    </xf>
    <xf numFmtId="0" fontId="6" fillId="0" borderId="78" xfId="0" applyFont="1" applyBorder="1" applyAlignment="1" applyProtection="1">
      <alignment vertical="center" wrapText="1"/>
      <protection hidden="1"/>
    </xf>
    <xf numFmtId="0" fontId="6" fillId="0" borderId="79" xfId="0" applyFont="1" applyBorder="1" applyAlignment="1" applyProtection="1">
      <alignment vertical="center" wrapText="1"/>
      <protection hidden="1"/>
    </xf>
    <xf numFmtId="0" fontId="6" fillId="0" borderId="80" xfId="0" applyFont="1" applyBorder="1" applyAlignment="1" applyProtection="1">
      <alignment vertical="center" wrapText="1"/>
      <protection hidden="1"/>
    </xf>
    <xf numFmtId="0" fontId="5" fillId="0" borderId="2" xfId="4" applyFont="1" applyBorder="1" applyAlignment="1">
      <alignment horizontal="center"/>
      <protection hidden="1"/>
    </xf>
    <xf numFmtId="0" fontId="6" fillId="2" borderId="78" xfId="0" applyFont="1" applyFill="1" applyBorder="1" applyAlignment="1" applyProtection="1">
      <alignment vertical="center" wrapText="1"/>
      <protection hidden="1"/>
    </xf>
    <xf numFmtId="0" fontId="6" fillId="2" borderId="79" xfId="0" applyFont="1" applyFill="1" applyBorder="1" applyAlignment="1" applyProtection="1">
      <alignment vertical="center" wrapText="1"/>
      <protection hidden="1"/>
    </xf>
    <xf numFmtId="0" fontId="6" fillId="2" borderId="80" xfId="0" applyFont="1" applyFill="1" applyBorder="1" applyAlignment="1" applyProtection="1">
      <alignment vertical="center" wrapText="1"/>
      <protection hidden="1"/>
    </xf>
    <xf numFmtId="0" fontId="26" fillId="3" borderId="66" xfId="0" applyFont="1" applyFill="1" applyBorder="1" applyAlignment="1" applyProtection="1">
      <alignment horizontal="center" vertical="center" wrapText="1"/>
      <protection hidden="1"/>
    </xf>
    <xf numFmtId="0" fontId="26" fillId="3" borderId="14" xfId="0" applyFont="1" applyFill="1" applyBorder="1" applyAlignment="1" applyProtection="1">
      <alignment horizontal="center" wrapText="1"/>
      <protection hidden="1"/>
    </xf>
    <xf numFmtId="0" fontId="26" fillId="3" borderId="67" xfId="0" applyFont="1" applyFill="1" applyBorder="1" applyAlignment="1" applyProtection="1">
      <alignment horizontal="center" wrapText="1"/>
      <protection hidden="1"/>
    </xf>
    <xf numFmtId="0" fontId="26" fillId="3" borderId="68" xfId="0" applyFont="1" applyFill="1" applyBorder="1" applyAlignment="1" applyProtection="1">
      <alignment horizontal="center" wrapText="1"/>
      <protection hidden="1"/>
    </xf>
    <xf numFmtId="0" fontId="26" fillId="3" borderId="88" xfId="0" applyFont="1" applyFill="1" applyBorder="1" applyAlignment="1" applyProtection="1">
      <alignment horizontal="center" vertical="center" wrapText="1"/>
      <protection hidden="1"/>
    </xf>
    <xf numFmtId="0" fontId="26" fillId="3" borderId="70" xfId="0" applyFont="1" applyFill="1" applyBorder="1" applyAlignment="1" applyProtection="1">
      <alignment horizontal="center" vertical="center" wrapText="1"/>
      <protection hidden="1"/>
    </xf>
    <xf numFmtId="0" fontId="26" fillId="3" borderId="12" xfId="0" applyFont="1" applyFill="1" applyBorder="1" applyAlignment="1" applyProtection="1">
      <alignment horizontal="center" vertical="center" wrapText="1"/>
      <protection hidden="1"/>
    </xf>
    <xf numFmtId="0" fontId="26" fillId="3" borderId="73" xfId="0" applyFont="1" applyFill="1" applyBorder="1" applyAlignment="1" applyProtection="1">
      <alignment horizontal="center" vertical="center" wrapText="1"/>
      <protection hidden="1"/>
    </xf>
    <xf numFmtId="0" fontId="26" fillId="3" borderId="74" xfId="0" applyFont="1" applyFill="1" applyBorder="1" applyAlignment="1" applyProtection="1">
      <alignment horizontal="center" vertical="center" wrapText="1"/>
      <protection hidden="1"/>
    </xf>
    <xf numFmtId="0" fontId="26" fillId="3" borderId="75" xfId="0" applyFont="1" applyFill="1" applyBorder="1" applyAlignment="1" applyProtection="1">
      <alignment horizontal="center" vertical="center" wrapText="1"/>
      <protection hidden="1"/>
    </xf>
    <xf numFmtId="0" fontId="26" fillId="3" borderId="76" xfId="0" applyFont="1" applyFill="1" applyBorder="1" applyAlignment="1" applyProtection="1">
      <alignment horizontal="center" vertical="center" wrapText="1"/>
      <protection hidden="1"/>
    </xf>
    <xf numFmtId="0" fontId="6" fillId="0" borderId="81" xfId="0" applyFont="1" applyBorder="1" applyAlignment="1" applyProtection="1">
      <alignment vertical="center" wrapText="1"/>
      <protection hidden="1"/>
    </xf>
    <xf numFmtId="0" fontId="6" fillId="0" borderId="82" xfId="0" applyFont="1" applyBorder="1" applyAlignment="1" applyProtection="1">
      <alignment vertical="center" wrapText="1"/>
      <protection hidden="1"/>
    </xf>
    <xf numFmtId="0" fontId="6" fillId="0" borderId="83" xfId="0" applyFont="1" applyBorder="1" applyAlignment="1" applyProtection="1">
      <alignment vertical="center" wrapText="1"/>
      <protection hidden="1"/>
    </xf>
    <xf numFmtId="0" fontId="10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8" fillId="0" borderId="85" xfId="0" applyFont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8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84" xfId="0" applyFont="1" applyBorder="1" applyAlignment="1">
      <alignment horizontal="center"/>
    </xf>
  </cellXfs>
  <cellStyles count="5">
    <cellStyle name="Aop" xfId="1"/>
    <cellStyle name="Grupa" xfId="2"/>
    <cellStyle name="Normal" xfId="0" builtinId="0"/>
    <cellStyle name="Zaglavlje" xfId="3"/>
    <cellStyle name="ZiroRacun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9"/>
  <sheetViews>
    <sheetView tabSelected="1" topLeftCell="B1" workbookViewId="0">
      <selection activeCell="J163" sqref="J163"/>
    </sheetView>
  </sheetViews>
  <sheetFormatPr defaultRowHeight="12.75"/>
  <cols>
    <col min="1" max="1" width="0.42578125" hidden="1" customWidth="1"/>
    <col min="2" max="2" width="19.28515625" customWidth="1"/>
    <col min="3" max="3" width="34.28515625" customWidth="1"/>
    <col min="4" max="4" width="7.5703125" customWidth="1"/>
    <col min="5" max="5" width="8.140625" customWidth="1"/>
    <col min="6" max="6" width="10.140625" customWidth="1"/>
    <col min="7" max="7" width="19" hidden="1" customWidth="1"/>
    <col min="9" max="9" width="11.140625" customWidth="1"/>
    <col min="10" max="10" width="12.140625" customWidth="1"/>
    <col min="11" max="11" width="11.85546875" customWidth="1"/>
    <col min="12" max="12" width="13.42578125" customWidth="1"/>
  </cols>
  <sheetData>
    <row r="2" spans="2:12">
      <c r="B2" s="189" t="s">
        <v>140</v>
      </c>
      <c r="C2" s="223" t="s">
        <v>158</v>
      </c>
      <c r="D2" s="190"/>
      <c r="E2" s="191"/>
      <c r="I2" s="195" t="s">
        <v>146</v>
      </c>
      <c r="J2" s="197" t="s">
        <v>141</v>
      </c>
      <c r="K2" s="197"/>
    </row>
    <row r="3" spans="2:12">
      <c r="B3" s="189" t="s">
        <v>142</v>
      </c>
      <c r="C3" s="223" t="s">
        <v>174</v>
      </c>
      <c r="D3" s="190"/>
      <c r="E3" s="192"/>
      <c r="I3" s="191"/>
      <c r="J3" s="265" t="s">
        <v>161</v>
      </c>
      <c r="K3" s="265"/>
      <c r="L3" s="265"/>
    </row>
    <row r="4" spans="2:12" ht="12.75" customHeight="1">
      <c r="B4" s="267" t="s">
        <v>143</v>
      </c>
      <c r="C4" s="267"/>
      <c r="D4" s="267"/>
      <c r="E4" s="193"/>
      <c r="I4" s="191"/>
      <c r="J4" s="270" t="s">
        <v>147</v>
      </c>
      <c r="K4" s="270"/>
      <c r="L4" s="198"/>
    </row>
    <row r="5" spans="2:12">
      <c r="B5" s="268" t="s">
        <v>175</v>
      </c>
      <c r="C5" s="268"/>
      <c r="D5" s="268"/>
      <c r="E5" s="268"/>
      <c r="I5" s="191"/>
      <c r="J5" s="270" t="s">
        <v>147</v>
      </c>
      <c r="K5" s="270"/>
      <c r="L5" s="198"/>
    </row>
    <row r="6" spans="2:12" ht="13.5" thickBot="1">
      <c r="B6" s="189" t="s">
        <v>144</v>
      </c>
      <c r="C6" s="269" t="s">
        <v>89</v>
      </c>
      <c r="D6" s="269"/>
      <c r="E6" s="189"/>
      <c r="I6" s="191"/>
      <c r="J6" s="260" t="s">
        <v>147</v>
      </c>
      <c r="K6" s="260"/>
      <c r="L6" s="201"/>
    </row>
    <row r="7" spans="2:12">
      <c r="B7" s="189" t="s">
        <v>145</v>
      </c>
      <c r="C7" s="269" t="s">
        <v>159</v>
      </c>
      <c r="D7" s="269"/>
      <c r="E7" s="194"/>
      <c r="I7" s="194"/>
      <c r="J7" s="196"/>
      <c r="K7" s="196"/>
    </row>
    <row r="10" spans="2:12" ht="15.75">
      <c r="B10" s="266" t="s">
        <v>137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6"/>
    </row>
    <row r="11" spans="2:12">
      <c r="B11" s="262" t="s">
        <v>138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2"/>
    </row>
    <row r="12" spans="2:12">
      <c r="B12" s="261" t="s">
        <v>684</v>
      </c>
      <c r="C12" s="262"/>
      <c r="D12" s="262"/>
      <c r="E12" s="262"/>
      <c r="F12" s="262"/>
      <c r="G12" s="262"/>
      <c r="H12" s="262"/>
      <c r="I12" s="262"/>
      <c r="J12" s="262"/>
      <c r="K12" s="262"/>
      <c r="L12" s="262"/>
    </row>
    <row r="13" spans="2:12">
      <c r="I13" s="263" t="s">
        <v>139</v>
      </c>
      <c r="J13" s="263"/>
      <c r="K13" s="263"/>
      <c r="L13" s="263"/>
    </row>
    <row r="14" spans="2:12">
      <c r="B14" s="286" t="s">
        <v>343</v>
      </c>
      <c r="C14" s="288" t="s">
        <v>344</v>
      </c>
      <c r="D14" s="289"/>
      <c r="E14" s="289"/>
      <c r="F14" s="289"/>
      <c r="G14" s="290"/>
      <c r="H14" s="278" t="s">
        <v>345</v>
      </c>
      <c r="I14" s="280" t="s">
        <v>346</v>
      </c>
      <c r="J14" s="280"/>
      <c r="K14" s="280"/>
      <c r="L14" s="281" t="s">
        <v>347</v>
      </c>
    </row>
    <row r="15" spans="2:12" ht="25.5">
      <c r="B15" s="287"/>
      <c r="C15" s="291"/>
      <c r="D15" s="292"/>
      <c r="E15" s="292"/>
      <c r="F15" s="292"/>
      <c r="G15" s="293"/>
      <c r="H15" s="279"/>
      <c r="I15" s="19" t="s">
        <v>348</v>
      </c>
      <c r="J15" s="20" t="s">
        <v>349</v>
      </c>
      <c r="K15" s="20" t="s">
        <v>350</v>
      </c>
      <c r="L15" s="282"/>
    </row>
    <row r="16" spans="2:12">
      <c r="B16" s="21">
        <v>1</v>
      </c>
      <c r="C16" s="283">
        <v>2</v>
      </c>
      <c r="D16" s="284"/>
      <c r="E16" s="284"/>
      <c r="F16" s="284"/>
      <c r="G16" s="285"/>
      <c r="H16" s="22">
        <v>3</v>
      </c>
      <c r="I16" s="22">
        <v>4</v>
      </c>
      <c r="J16" s="22">
        <v>5</v>
      </c>
      <c r="K16" s="22">
        <v>6</v>
      </c>
      <c r="L16" s="23">
        <v>7</v>
      </c>
    </row>
    <row r="17" spans="2:12">
      <c r="B17" s="24">
        <v>0</v>
      </c>
      <c r="C17" s="294" t="s">
        <v>351</v>
      </c>
      <c r="D17" s="294"/>
      <c r="E17" s="294"/>
      <c r="F17" s="294"/>
      <c r="G17" s="294"/>
      <c r="H17" s="25"/>
      <c r="I17" s="25"/>
      <c r="J17" s="25"/>
      <c r="K17" s="25"/>
      <c r="L17" s="26"/>
    </row>
    <row r="18" spans="2:12" ht="19.5" customHeight="1">
      <c r="B18" s="150">
        <v>0</v>
      </c>
      <c r="C18" s="257" t="s">
        <v>352</v>
      </c>
      <c r="D18" s="257"/>
      <c r="E18" s="257"/>
      <c r="F18" s="257"/>
      <c r="G18" s="257"/>
      <c r="H18" s="151">
        <v>1</v>
      </c>
      <c r="I18" s="163">
        <f>I19++I25+I32+I38+I47</f>
        <v>756364</v>
      </c>
      <c r="J18" s="163">
        <f>J19++J25+J32+J38+J47</f>
        <v>274132</v>
      </c>
      <c r="K18" s="163">
        <f>I18-J18</f>
        <v>482232</v>
      </c>
      <c r="L18" s="163">
        <f>L19++L25+L32+L38+L47</f>
        <v>6166293</v>
      </c>
    </row>
    <row r="19" spans="2:12">
      <c r="B19" s="150" t="s">
        <v>353</v>
      </c>
      <c r="C19" s="257" t="s">
        <v>354</v>
      </c>
      <c r="D19" s="257"/>
      <c r="E19" s="257"/>
      <c r="F19" s="257"/>
      <c r="G19" s="257"/>
      <c r="H19" s="151">
        <v>2</v>
      </c>
      <c r="I19" s="163">
        <f>I20+I21+I22+I23+I24</f>
        <v>1170</v>
      </c>
      <c r="J19" s="163">
        <f>J20+J21+J22+J23+J24</f>
        <v>1170</v>
      </c>
      <c r="K19" s="163">
        <f t="shared" ref="K19:K82" si="0">I19-J19</f>
        <v>0</v>
      </c>
      <c r="L19" s="163">
        <f>L20+L21+L22+L23+L24</f>
        <v>0</v>
      </c>
    </row>
    <row r="20" spans="2:12">
      <c r="B20" s="153" t="s">
        <v>355</v>
      </c>
      <c r="C20" s="264" t="s">
        <v>356</v>
      </c>
      <c r="D20" s="264"/>
      <c r="E20" s="264"/>
      <c r="F20" s="264"/>
      <c r="G20" s="264"/>
      <c r="H20" s="154">
        <v>3</v>
      </c>
      <c r="I20" s="156"/>
      <c r="J20" s="156"/>
      <c r="K20" s="163">
        <f t="shared" si="0"/>
        <v>0</v>
      </c>
      <c r="L20" s="156"/>
    </row>
    <row r="21" spans="2:12">
      <c r="B21" s="153" t="s">
        <v>357</v>
      </c>
      <c r="C21" s="264" t="s">
        <v>358</v>
      </c>
      <c r="D21" s="264"/>
      <c r="E21" s="264"/>
      <c r="F21" s="264"/>
      <c r="G21" s="264"/>
      <c r="H21" s="154">
        <v>4</v>
      </c>
      <c r="I21" s="156"/>
      <c r="J21" s="156"/>
      <c r="K21" s="163">
        <f t="shared" si="0"/>
        <v>0</v>
      </c>
      <c r="L21" s="156"/>
    </row>
    <row r="22" spans="2:12">
      <c r="B22" s="153" t="s">
        <v>359</v>
      </c>
      <c r="C22" s="264" t="s">
        <v>360</v>
      </c>
      <c r="D22" s="264"/>
      <c r="E22" s="264"/>
      <c r="F22" s="264"/>
      <c r="G22" s="264"/>
      <c r="H22" s="154">
        <v>5</v>
      </c>
      <c r="I22" s="156"/>
      <c r="J22" s="156"/>
      <c r="K22" s="163">
        <f t="shared" si="0"/>
        <v>0</v>
      </c>
      <c r="L22" s="156"/>
    </row>
    <row r="23" spans="2:12">
      <c r="B23" s="153" t="s">
        <v>361</v>
      </c>
      <c r="C23" s="264" t="s">
        <v>362</v>
      </c>
      <c r="D23" s="264"/>
      <c r="E23" s="264"/>
      <c r="F23" s="264"/>
      <c r="G23" s="264"/>
      <c r="H23" s="154">
        <v>6</v>
      </c>
      <c r="I23" s="156">
        <v>1170</v>
      </c>
      <c r="J23" s="156">
        <v>1170</v>
      </c>
      <c r="K23" s="163">
        <f t="shared" si="0"/>
        <v>0</v>
      </c>
      <c r="L23" s="156"/>
    </row>
    <row r="24" spans="2:12">
      <c r="B24" s="153" t="s">
        <v>363</v>
      </c>
      <c r="C24" s="264" t="s">
        <v>364</v>
      </c>
      <c r="D24" s="264"/>
      <c r="E24" s="264"/>
      <c r="F24" s="264"/>
      <c r="G24" s="264"/>
      <c r="H24" s="154">
        <v>7</v>
      </c>
      <c r="I24" s="156"/>
      <c r="J24" s="156"/>
      <c r="K24" s="163">
        <f t="shared" si="0"/>
        <v>0</v>
      </c>
      <c r="L24" s="156"/>
    </row>
    <row r="25" spans="2:12">
      <c r="B25" s="150" t="s">
        <v>365</v>
      </c>
      <c r="C25" s="257" t="s">
        <v>366</v>
      </c>
      <c r="D25" s="257"/>
      <c r="E25" s="257"/>
      <c r="F25" s="257"/>
      <c r="G25" s="257"/>
      <c r="H25" s="151">
        <v>8</v>
      </c>
      <c r="I25" s="163">
        <f>I26+I27+I28+I29+I30+I31</f>
        <v>9446</v>
      </c>
      <c r="J25" s="163">
        <f>J26+J27+J28+J29+J30+J31</f>
        <v>9446</v>
      </c>
      <c r="K25" s="163">
        <f t="shared" si="0"/>
        <v>0</v>
      </c>
      <c r="L25" s="163">
        <f>L26+L27+L28+L29+L30+L31</f>
        <v>0</v>
      </c>
    </row>
    <row r="26" spans="2:12">
      <c r="B26" s="153" t="s">
        <v>367</v>
      </c>
      <c r="C26" s="264" t="s">
        <v>368</v>
      </c>
      <c r="D26" s="264"/>
      <c r="E26" s="264"/>
      <c r="F26" s="264"/>
      <c r="G26" s="264"/>
      <c r="H26" s="154">
        <v>9</v>
      </c>
      <c r="I26" s="156"/>
      <c r="J26" s="156"/>
      <c r="K26" s="163">
        <f t="shared" si="0"/>
        <v>0</v>
      </c>
      <c r="L26" s="156"/>
    </row>
    <row r="27" spans="2:12">
      <c r="B27" s="153" t="s">
        <v>369</v>
      </c>
      <c r="C27" s="264" t="s">
        <v>370</v>
      </c>
      <c r="D27" s="264"/>
      <c r="E27" s="264"/>
      <c r="F27" s="264"/>
      <c r="G27" s="264"/>
      <c r="H27" s="154">
        <v>10</v>
      </c>
      <c r="I27" s="156"/>
      <c r="J27" s="156"/>
      <c r="K27" s="163">
        <f t="shared" si="0"/>
        <v>0</v>
      </c>
      <c r="L27" s="156"/>
    </row>
    <row r="28" spans="2:12">
      <c r="B28" s="153" t="s">
        <v>371</v>
      </c>
      <c r="C28" s="264" t="s">
        <v>372</v>
      </c>
      <c r="D28" s="264"/>
      <c r="E28" s="264"/>
      <c r="F28" s="264"/>
      <c r="G28" s="264"/>
      <c r="H28" s="154">
        <v>11</v>
      </c>
      <c r="I28" s="156">
        <v>8706</v>
      </c>
      <c r="J28" s="156">
        <v>8706</v>
      </c>
      <c r="K28" s="163">
        <f t="shared" si="0"/>
        <v>0</v>
      </c>
      <c r="L28" s="156">
        <v>0</v>
      </c>
    </row>
    <row r="29" spans="2:12">
      <c r="B29" s="153" t="s">
        <v>373</v>
      </c>
      <c r="C29" s="264" t="s">
        <v>374</v>
      </c>
      <c r="D29" s="264"/>
      <c r="E29" s="264"/>
      <c r="F29" s="264"/>
      <c r="G29" s="264"/>
      <c r="H29" s="154">
        <v>12</v>
      </c>
      <c r="I29" s="156"/>
      <c r="J29" s="156"/>
      <c r="K29" s="163">
        <f t="shared" si="0"/>
        <v>0</v>
      </c>
      <c r="L29" s="156"/>
    </row>
    <row r="30" spans="2:12">
      <c r="B30" s="153" t="s">
        <v>375</v>
      </c>
      <c r="C30" s="264" t="s">
        <v>376</v>
      </c>
      <c r="D30" s="264"/>
      <c r="E30" s="264"/>
      <c r="F30" s="264"/>
      <c r="G30" s="264"/>
      <c r="H30" s="154">
        <v>13</v>
      </c>
      <c r="I30" s="156">
        <v>740</v>
      </c>
      <c r="J30" s="156">
        <v>740</v>
      </c>
      <c r="K30" s="163">
        <f t="shared" si="0"/>
        <v>0</v>
      </c>
      <c r="L30" s="156">
        <v>0</v>
      </c>
    </row>
    <row r="31" spans="2:12">
      <c r="B31" s="153" t="s">
        <v>377</v>
      </c>
      <c r="C31" s="264" t="s">
        <v>378</v>
      </c>
      <c r="D31" s="264"/>
      <c r="E31" s="264"/>
      <c r="F31" s="264"/>
      <c r="G31" s="264"/>
      <c r="H31" s="154">
        <v>14</v>
      </c>
      <c r="I31" s="156"/>
      <c r="J31" s="156"/>
      <c r="K31" s="163">
        <f t="shared" si="0"/>
        <v>0</v>
      </c>
      <c r="L31" s="156"/>
    </row>
    <row r="32" spans="2:12">
      <c r="B32" s="150" t="s">
        <v>379</v>
      </c>
      <c r="C32" s="257" t="s">
        <v>380</v>
      </c>
      <c r="D32" s="257"/>
      <c r="E32" s="257"/>
      <c r="F32" s="257"/>
      <c r="G32" s="257"/>
      <c r="H32" s="151">
        <v>15</v>
      </c>
      <c r="I32" s="163">
        <f>I33+I34+I35+I36+I37</f>
        <v>0</v>
      </c>
      <c r="J32" s="163">
        <f>J33+J34+J35+J36+J37</f>
        <v>0</v>
      </c>
      <c r="K32" s="163">
        <f t="shared" si="0"/>
        <v>0</v>
      </c>
      <c r="L32" s="163">
        <f>L33+L34+L35+L36+L37</f>
        <v>0</v>
      </c>
    </row>
    <row r="33" spans="2:12">
      <c r="B33" s="153" t="s">
        <v>381</v>
      </c>
      <c r="C33" s="264" t="s">
        <v>382</v>
      </c>
      <c r="D33" s="264"/>
      <c r="E33" s="264"/>
      <c r="F33" s="264"/>
      <c r="G33" s="264"/>
      <c r="H33" s="154">
        <v>16</v>
      </c>
      <c r="I33" s="156"/>
      <c r="J33" s="156"/>
      <c r="K33" s="163">
        <f t="shared" si="0"/>
        <v>0</v>
      </c>
      <c r="L33" s="156"/>
    </row>
    <row r="34" spans="2:12">
      <c r="B34" s="153" t="s">
        <v>383</v>
      </c>
      <c r="C34" s="264" t="s">
        <v>384</v>
      </c>
      <c r="D34" s="264"/>
      <c r="E34" s="264"/>
      <c r="F34" s="264"/>
      <c r="G34" s="264"/>
      <c r="H34" s="154">
        <v>17</v>
      </c>
      <c r="I34" s="156"/>
      <c r="J34" s="156"/>
      <c r="K34" s="163">
        <f t="shared" si="0"/>
        <v>0</v>
      </c>
      <c r="L34" s="156"/>
    </row>
    <row r="35" spans="2:12">
      <c r="B35" s="153" t="s">
        <v>385</v>
      </c>
      <c r="C35" s="264" t="s">
        <v>386</v>
      </c>
      <c r="D35" s="264"/>
      <c r="E35" s="264"/>
      <c r="F35" s="264"/>
      <c r="G35" s="264"/>
      <c r="H35" s="154">
        <v>18</v>
      </c>
      <c r="I35" s="156"/>
      <c r="J35" s="156"/>
      <c r="K35" s="163">
        <f t="shared" si="0"/>
        <v>0</v>
      </c>
      <c r="L35" s="156"/>
    </row>
    <row r="36" spans="2:12">
      <c r="B36" s="153" t="s">
        <v>387</v>
      </c>
      <c r="C36" s="264" t="s">
        <v>388</v>
      </c>
      <c r="D36" s="264"/>
      <c r="E36" s="264"/>
      <c r="F36" s="264"/>
      <c r="G36" s="264"/>
      <c r="H36" s="154">
        <v>19</v>
      </c>
      <c r="I36" s="156"/>
      <c r="J36" s="156"/>
      <c r="K36" s="163">
        <f t="shared" si="0"/>
        <v>0</v>
      </c>
      <c r="L36" s="156"/>
    </row>
    <row r="37" spans="2:12">
      <c r="B37" s="153" t="s">
        <v>389</v>
      </c>
      <c r="C37" s="264" t="s">
        <v>390</v>
      </c>
      <c r="D37" s="264"/>
      <c r="E37" s="264"/>
      <c r="F37" s="264"/>
      <c r="G37" s="264"/>
      <c r="H37" s="154">
        <v>20</v>
      </c>
      <c r="I37" s="156"/>
      <c r="J37" s="156"/>
      <c r="K37" s="163">
        <f t="shared" si="0"/>
        <v>0</v>
      </c>
      <c r="L37" s="156"/>
    </row>
    <row r="38" spans="2:12">
      <c r="B38" s="150" t="s">
        <v>391</v>
      </c>
      <c r="C38" s="257" t="s">
        <v>392</v>
      </c>
      <c r="D38" s="257"/>
      <c r="E38" s="257"/>
      <c r="F38" s="257"/>
      <c r="G38" s="257"/>
      <c r="H38" s="151">
        <v>21</v>
      </c>
      <c r="I38" s="163">
        <f>I39+I40+I41+I42+I43+I44+I45+I46</f>
        <v>446966</v>
      </c>
      <c r="J38" s="163">
        <f>J39+J40+J41+J42+J43+J44+J45+J46</f>
        <v>263516</v>
      </c>
      <c r="K38" s="163">
        <f t="shared" si="0"/>
        <v>183450</v>
      </c>
      <c r="L38" s="163">
        <f>L39+L40+L41+L42+L43+L44+L45+L46</f>
        <v>6082238</v>
      </c>
    </row>
    <row r="39" spans="2:12">
      <c r="B39" s="153" t="s">
        <v>393</v>
      </c>
      <c r="C39" s="264" t="s">
        <v>394</v>
      </c>
      <c r="D39" s="264"/>
      <c r="E39" s="264"/>
      <c r="F39" s="264"/>
      <c r="G39" s="264"/>
      <c r="H39" s="154">
        <v>22</v>
      </c>
      <c r="I39" s="156"/>
      <c r="J39" s="156"/>
      <c r="K39" s="163">
        <f t="shared" si="0"/>
        <v>0</v>
      </c>
      <c r="L39" s="156"/>
    </row>
    <row r="40" spans="2:12">
      <c r="B40" s="153" t="s">
        <v>395</v>
      </c>
      <c r="C40" s="264" t="s">
        <v>396</v>
      </c>
      <c r="D40" s="264"/>
      <c r="E40" s="264"/>
      <c r="F40" s="264"/>
      <c r="G40" s="264"/>
      <c r="H40" s="154">
        <v>23</v>
      </c>
      <c r="I40" s="156">
        <v>446966</v>
      </c>
      <c r="J40" s="156">
        <v>263516</v>
      </c>
      <c r="K40" s="163">
        <f t="shared" si="0"/>
        <v>183450</v>
      </c>
      <c r="L40" s="241">
        <v>6082238</v>
      </c>
    </row>
    <row r="41" spans="2:12">
      <c r="B41" s="153" t="s">
        <v>397</v>
      </c>
      <c r="C41" s="264" t="s">
        <v>398</v>
      </c>
      <c r="D41" s="264"/>
      <c r="E41" s="264"/>
      <c r="F41" s="264"/>
      <c r="G41" s="264"/>
      <c r="H41" s="154">
        <v>24</v>
      </c>
      <c r="I41" s="156"/>
      <c r="J41" s="156"/>
      <c r="K41" s="163">
        <f t="shared" si="0"/>
        <v>0</v>
      </c>
      <c r="L41" s="156"/>
    </row>
    <row r="42" spans="2:12">
      <c r="B42" s="153" t="s">
        <v>399</v>
      </c>
      <c r="C42" s="264" t="s">
        <v>400</v>
      </c>
      <c r="D42" s="264"/>
      <c r="E42" s="264"/>
      <c r="F42" s="264"/>
      <c r="G42" s="264"/>
      <c r="H42" s="154">
        <v>25</v>
      </c>
      <c r="I42" s="156"/>
      <c r="J42" s="156"/>
      <c r="K42" s="163">
        <f t="shared" si="0"/>
        <v>0</v>
      </c>
      <c r="L42" s="156"/>
    </row>
    <row r="43" spans="2:12">
      <c r="B43" s="153" t="s">
        <v>401</v>
      </c>
      <c r="C43" s="264" t="s">
        <v>402</v>
      </c>
      <c r="D43" s="264"/>
      <c r="E43" s="264"/>
      <c r="F43" s="264"/>
      <c r="G43" s="264"/>
      <c r="H43" s="154">
        <v>26</v>
      </c>
      <c r="I43" s="156"/>
      <c r="J43" s="156"/>
      <c r="K43" s="163">
        <f t="shared" si="0"/>
        <v>0</v>
      </c>
      <c r="L43" s="156"/>
    </row>
    <row r="44" spans="2:12">
      <c r="B44" s="153" t="s">
        <v>403</v>
      </c>
      <c r="C44" s="264" t="s">
        <v>404</v>
      </c>
      <c r="D44" s="264"/>
      <c r="E44" s="264"/>
      <c r="F44" s="264"/>
      <c r="G44" s="264"/>
      <c r="H44" s="154">
        <v>27</v>
      </c>
      <c r="I44" s="156"/>
      <c r="J44" s="156"/>
      <c r="K44" s="163">
        <f t="shared" si="0"/>
        <v>0</v>
      </c>
      <c r="L44" s="156"/>
    </row>
    <row r="45" spans="2:12">
      <c r="B45" s="153" t="s">
        <v>405</v>
      </c>
      <c r="C45" s="264" t="s">
        <v>406</v>
      </c>
      <c r="D45" s="264"/>
      <c r="E45" s="264"/>
      <c r="F45" s="264"/>
      <c r="G45" s="264"/>
      <c r="H45" s="154">
        <v>28</v>
      </c>
      <c r="I45" s="156"/>
      <c r="J45" s="156"/>
      <c r="K45" s="163">
        <f t="shared" si="0"/>
        <v>0</v>
      </c>
      <c r="L45" s="156"/>
    </row>
    <row r="46" spans="2:12">
      <c r="B46" s="153" t="s">
        <v>407</v>
      </c>
      <c r="C46" s="264" t="s">
        <v>408</v>
      </c>
      <c r="D46" s="264"/>
      <c r="E46" s="264"/>
      <c r="F46" s="264"/>
      <c r="G46" s="264"/>
      <c r="H46" s="154">
        <v>29</v>
      </c>
      <c r="I46" s="156"/>
      <c r="J46" s="156"/>
      <c r="K46" s="163">
        <f t="shared" si="0"/>
        <v>0</v>
      </c>
      <c r="L46" s="156"/>
    </row>
    <row r="47" spans="2:12">
      <c r="B47" s="150" t="s">
        <v>409</v>
      </c>
      <c r="C47" s="257" t="s">
        <v>410</v>
      </c>
      <c r="D47" s="257"/>
      <c r="E47" s="257"/>
      <c r="F47" s="257"/>
      <c r="G47" s="257"/>
      <c r="H47" s="151">
        <v>30</v>
      </c>
      <c r="I47" s="157">
        <v>298782</v>
      </c>
      <c r="J47" s="157"/>
      <c r="K47" s="163">
        <f t="shared" si="0"/>
        <v>298782</v>
      </c>
      <c r="L47" s="157">
        <v>84055</v>
      </c>
    </row>
    <row r="48" spans="2:12">
      <c r="B48" s="150">
        <v>0</v>
      </c>
      <c r="C48" s="257" t="s">
        <v>411</v>
      </c>
      <c r="D48" s="257"/>
      <c r="E48" s="257"/>
      <c r="F48" s="257"/>
      <c r="G48" s="257"/>
      <c r="H48" s="151">
        <v>31</v>
      </c>
      <c r="I48" s="163">
        <f>I49+I56+I78</f>
        <v>6455210</v>
      </c>
      <c r="J48" s="163">
        <f>J49+J56+J78</f>
        <v>152785</v>
      </c>
      <c r="K48" s="163">
        <f>K49+K56+K78</f>
        <v>6302425</v>
      </c>
      <c r="L48" s="163">
        <f>L49+L56+L78</f>
        <v>2914690</v>
      </c>
    </row>
    <row r="49" spans="2:12">
      <c r="B49" s="150" t="s">
        <v>412</v>
      </c>
      <c r="C49" s="257" t="s">
        <v>413</v>
      </c>
      <c r="D49" s="257"/>
      <c r="E49" s="257"/>
      <c r="F49" s="257"/>
      <c r="G49" s="257"/>
      <c r="H49" s="151">
        <v>32</v>
      </c>
      <c r="I49" s="163">
        <f>I50+I51+I52+I53+I54+I55</f>
        <v>10310</v>
      </c>
      <c r="J49" s="163">
        <f>J50+J51+J52+J53+J54+J55</f>
        <v>10310</v>
      </c>
      <c r="K49" s="163">
        <f t="shared" si="0"/>
        <v>0</v>
      </c>
      <c r="L49" s="163">
        <f>L50+L51+L52+L53+L54+L55</f>
        <v>364</v>
      </c>
    </row>
    <row r="50" spans="2:12">
      <c r="B50" s="153" t="s">
        <v>414</v>
      </c>
      <c r="C50" s="264" t="s">
        <v>415</v>
      </c>
      <c r="D50" s="264"/>
      <c r="E50" s="264"/>
      <c r="F50" s="264"/>
      <c r="G50" s="264"/>
      <c r="H50" s="154">
        <v>33</v>
      </c>
      <c r="I50" s="156">
        <v>10310</v>
      </c>
      <c r="J50" s="156">
        <v>10310</v>
      </c>
      <c r="K50" s="163">
        <f t="shared" si="0"/>
        <v>0</v>
      </c>
      <c r="L50" s="156"/>
    </row>
    <row r="51" spans="2:12">
      <c r="B51" s="153" t="s">
        <v>416</v>
      </c>
      <c r="C51" s="264" t="s">
        <v>417</v>
      </c>
      <c r="D51" s="264"/>
      <c r="E51" s="264"/>
      <c r="F51" s="264"/>
      <c r="G51" s="264"/>
      <c r="H51" s="154">
        <v>34</v>
      </c>
      <c r="I51" s="156"/>
      <c r="J51" s="156"/>
      <c r="K51" s="163">
        <f t="shared" si="0"/>
        <v>0</v>
      </c>
      <c r="L51" s="156"/>
    </row>
    <row r="52" spans="2:12">
      <c r="B52" s="153" t="s">
        <v>418</v>
      </c>
      <c r="C52" s="264" t="s">
        <v>419</v>
      </c>
      <c r="D52" s="264"/>
      <c r="E52" s="264"/>
      <c r="F52" s="264"/>
      <c r="G52" s="264"/>
      <c r="H52" s="154">
        <v>35</v>
      </c>
      <c r="I52" s="156"/>
      <c r="J52" s="156"/>
      <c r="K52" s="163">
        <f t="shared" si="0"/>
        <v>0</v>
      </c>
      <c r="L52" s="156"/>
    </row>
    <row r="53" spans="2:12">
      <c r="B53" s="153" t="s">
        <v>420</v>
      </c>
      <c r="C53" s="264" t="s">
        <v>421</v>
      </c>
      <c r="D53" s="264"/>
      <c r="E53" s="264"/>
      <c r="F53" s="264"/>
      <c r="G53" s="264"/>
      <c r="H53" s="154">
        <v>36</v>
      </c>
      <c r="I53" s="156"/>
      <c r="J53" s="156"/>
      <c r="K53" s="163">
        <f t="shared" si="0"/>
        <v>0</v>
      </c>
      <c r="L53" s="156"/>
    </row>
    <row r="54" spans="2:12">
      <c r="B54" s="153" t="s">
        <v>422</v>
      </c>
      <c r="C54" s="264" t="s">
        <v>423</v>
      </c>
      <c r="D54" s="264"/>
      <c r="E54" s="264"/>
      <c r="F54" s="264"/>
      <c r="G54" s="264"/>
      <c r="H54" s="154">
        <v>37</v>
      </c>
      <c r="I54" s="156"/>
      <c r="J54" s="156"/>
      <c r="K54" s="163">
        <f t="shared" si="0"/>
        <v>0</v>
      </c>
      <c r="L54" s="156"/>
    </row>
    <row r="55" spans="2:12">
      <c r="B55" s="153" t="s">
        <v>424</v>
      </c>
      <c r="C55" s="264" t="s">
        <v>425</v>
      </c>
      <c r="D55" s="264"/>
      <c r="E55" s="264"/>
      <c r="F55" s="264"/>
      <c r="G55" s="264"/>
      <c r="H55" s="154">
        <v>38</v>
      </c>
      <c r="I55" s="156"/>
      <c r="J55" s="156"/>
      <c r="K55" s="163">
        <f t="shared" si="0"/>
        <v>0</v>
      </c>
      <c r="L55" s="156">
        <v>364</v>
      </c>
    </row>
    <row r="56" spans="2:12">
      <c r="B56" s="150">
        <v>0</v>
      </c>
      <c r="C56" s="257" t="s">
        <v>426</v>
      </c>
      <c r="D56" s="257"/>
      <c r="E56" s="257"/>
      <c r="F56" s="257"/>
      <c r="G56" s="257"/>
      <c r="H56" s="151">
        <v>39</v>
      </c>
      <c r="I56" s="163">
        <f>I57+I64+I73+I76+I77</f>
        <v>6444900</v>
      </c>
      <c r="J56" s="163">
        <f>J57+J64+J73+J76+J77</f>
        <v>142475</v>
      </c>
      <c r="K56" s="163">
        <f t="shared" si="0"/>
        <v>6302425</v>
      </c>
      <c r="L56" s="163">
        <f>L57+L64+L73+L76+L77</f>
        <v>2914326</v>
      </c>
    </row>
    <row r="57" spans="2:12">
      <c r="B57" s="153" t="s">
        <v>427</v>
      </c>
      <c r="C57" s="264" t="s">
        <v>428</v>
      </c>
      <c r="D57" s="264"/>
      <c r="E57" s="264"/>
      <c r="F57" s="264"/>
      <c r="G57" s="264"/>
      <c r="H57" s="154">
        <v>40</v>
      </c>
      <c r="I57" s="187">
        <f>I58+I59+I60+I61+I62++I63</f>
        <v>837450</v>
      </c>
      <c r="J57" s="187">
        <f>J58+J59+J60+J61+J62++J63</f>
        <v>0</v>
      </c>
      <c r="K57" s="163">
        <f t="shared" si="0"/>
        <v>837450</v>
      </c>
      <c r="L57" s="187">
        <f>L58+L59+L60+L61+L62++L63</f>
        <v>884361</v>
      </c>
    </row>
    <row r="58" spans="2:12">
      <c r="B58" s="153" t="s">
        <v>429</v>
      </c>
      <c r="C58" s="264" t="s">
        <v>430</v>
      </c>
      <c r="D58" s="264"/>
      <c r="E58" s="264"/>
      <c r="F58" s="264"/>
      <c r="G58" s="264"/>
      <c r="H58" s="154">
        <v>41</v>
      </c>
      <c r="I58" s="156"/>
      <c r="J58" s="156"/>
      <c r="K58" s="163">
        <f t="shared" si="0"/>
        <v>0</v>
      </c>
      <c r="L58" s="156"/>
    </row>
    <row r="59" spans="2:12">
      <c r="B59" s="153" t="s">
        <v>431</v>
      </c>
      <c r="C59" s="264" t="s">
        <v>432</v>
      </c>
      <c r="D59" s="264"/>
      <c r="E59" s="264"/>
      <c r="F59" s="264"/>
      <c r="G59" s="264"/>
      <c r="H59" s="154">
        <v>42</v>
      </c>
      <c r="I59" s="156"/>
      <c r="J59" s="156"/>
      <c r="K59" s="163">
        <f t="shared" si="0"/>
        <v>0</v>
      </c>
      <c r="L59" s="156"/>
    </row>
    <row r="60" spans="2:12">
      <c r="B60" s="153" t="s">
        <v>433</v>
      </c>
      <c r="C60" s="264" t="s">
        <v>434</v>
      </c>
      <c r="D60" s="264"/>
      <c r="E60" s="264"/>
      <c r="F60" s="264"/>
      <c r="G60" s="264"/>
      <c r="H60" s="154">
        <v>43</v>
      </c>
      <c r="I60" s="156"/>
      <c r="J60" s="156"/>
      <c r="K60" s="163">
        <f t="shared" si="0"/>
        <v>0</v>
      </c>
      <c r="L60" s="156"/>
    </row>
    <row r="61" spans="2:12">
      <c r="B61" s="153" t="s">
        <v>435</v>
      </c>
      <c r="C61" s="264" t="s">
        <v>436</v>
      </c>
      <c r="D61" s="264"/>
      <c r="E61" s="264"/>
      <c r="F61" s="264"/>
      <c r="G61" s="264"/>
      <c r="H61" s="154">
        <v>44</v>
      </c>
      <c r="I61" s="156"/>
      <c r="J61" s="156"/>
      <c r="K61" s="163">
        <f t="shared" si="0"/>
        <v>0</v>
      </c>
      <c r="L61" s="156"/>
    </row>
    <row r="62" spans="2:12">
      <c r="B62" s="153" t="s">
        <v>437</v>
      </c>
      <c r="C62" s="264" t="s">
        <v>438</v>
      </c>
      <c r="D62" s="264"/>
      <c r="E62" s="264"/>
      <c r="F62" s="264"/>
      <c r="G62" s="264"/>
      <c r="H62" s="154">
        <v>45</v>
      </c>
      <c r="I62" s="156"/>
      <c r="J62" s="156"/>
      <c r="K62" s="163">
        <f t="shared" si="0"/>
        <v>0</v>
      </c>
      <c r="L62" s="156"/>
    </row>
    <row r="63" spans="2:12">
      <c r="B63" s="153" t="s">
        <v>439</v>
      </c>
      <c r="C63" s="264" t="s">
        <v>440</v>
      </c>
      <c r="D63" s="264"/>
      <c r="E63" s="264"/>
      <c r="F63" s="264"/>
      <c r="G63" s="264"/>
      <c r="H63" s="154">
        <v>46</v>
      </c>
      <c r="I63" s="156">
        <f>18219+172+4541+814518</f>
        <v>837450</v>
      </c>
      <c r="J63" s="156"/>
      <c r="K63" s="163">
        <f t="shared" si="0"/>
        <v>837450</v>
      </c>
      <c r="L63" s="156">
        <v>884361</v>
      </c>
    </row>
    <row r="64" spans="2:12">
      <c r="B64" s="153">
        <v>23</v>
      </c>
      <c r="C64" s="264" t="s">
        <v>441</v>
      </c>
      <c r="D64" s="264"/>
      <c r="E64" s="264"/>
      <c r="F64" s="264"/>
      <c r="G64" s="264"/>
      <c r="H64" s="154">
        <v>47</v>
      </c>
      <c r="I64" s="187">
        <f>I65+I67+I66+I68+I69+I70+I71+I72</f>
        <v>1972487</v>
      </c>
      <c r="J64" s="187">
        <f>J65+J67+J66+J68+J69+J70+J71+J72</f>
        <v>142475</v>
      </c>
      <c r="K64" s="163">
        <f t="shared" si="0"/>
        <v>1830012</v>
      </c>
      <c r="L64" s="187">
        <f>L65+L67+L66+L68+L69+L70+L71+L72</f>
        <v>1952238</v>
      </c>
    </row>
    <row r="65" spans="2:12">
      <c r="B65" s="153" t="s">
        <v>442</v>
      </c>
      <c r="C65" s="264" t="s">
        <v>443</v>
      </c>
      <c r="D65" s="264"/>
      <c r="E65" s="264"/>
      <c r="F65" s="264"/>
      <c r="G65" s="264"/>
      <c r="H65" s="154">
        <v>48</v>
      </c>
      <c r="I65" s="156"/>
      <c r="J65" s="156"/>
      <c r="K65" s="163">
        <f t="shared" si="0"/>
        <v>0</v>
      </c>
      <c r="L65" s="156"/>
    </row>
    <row r="66" spans="2:12">
      <c r="B66" s="153" t="s">
        <v>444</v>
      </c>
      <c r="C66" s="264" t="s">
        <v>445</v>
      </c>
      <c r="D66" s="264"/>
      <c r="E66" s="264"/>
      <c r="F66" s="264"/>
      <c r="G66" s="264"/>
      <c r="H66" s="154">
        <v>49</v>
      </c>
      <c r="I66" s="156"/>
      <c r="J66" s="156"/>
      <c r="K66" s="163">
        <f t="shared" si="0"/>
        <v>0</v>
      </c>
      <c r="L66" s="156"/>
    </row>
    <row r="67" spans="2:12">
      <c r="B67" s="153" t="s">
        <v>446</v>
      </c>
      <c r="C67" s="264" t="s">
        <v>447</v>
      </c>
      <c r="D67" s="264"/>
      <c r="E67" s="264"/>
      <c r="F67" s="264"/>
      <c r="G67" s="264"/>
      <c r="H67" s="154">
        <v>50</v>
      </c>
      <c r="I67" s="156"/>
      <c r="J67" s="156"/>
      <c r="K67" s="163">
        <f t="shared" si="0"/>
        <v>0</v>
      </c>
      <c r="L67" s="156"/>
    </row>
    <row r="68" spans="2:12">
      <c r="B68" s="153" t="s">
        <v>448</v>
      </c>
      <c r="C68" s="264" t="s">
        <v>449</v>
      </c>
      <c r="D68" s="264"/>
      <c r="E68" s="264"/>
      <c r="F68" s="264"/>
      <c r="G68" s="264"/>
      <c r="H68" s="154">
        <v>51</v>
      </c>
      <c r="I68" s="156"/>
      <c r="J68" s="156"/>
      <c r="K68" s="163">
        <f t="shared" si="0"/>
        <v>0</v>
      </c>
      <c r="L68" s="156"/>
    </row>
    <row r="69" spans="2:12">
      <c r="B69" s="153" t="s">
        <v>450</v>
      </c>
      <c r="C69" s="264" t="s">
        <v>451</v>
      </c>
      <c r="D69" s="264"/>
      <c r="E69" s="264"/>
      <c r="F69" s="264"/>
      <c r="G69" s="264"/>
      <c r="H69" s="154">
        <v>52</v>
      </c>
      <c r="I69" s="156"/>
      <c r="J69" s="156"/>
      <c r="K69" s="163">
        <f t="shared" si="0"/>
        <v>0</v>
      </c>
      <c r="L69" s="156"/>
    </row>
    <row r="70" spans="2:12">
      <c r="B70" s="153" t="s">
        <v>452</v>
      </c>
      <c r="C70" s="264" t="s">
        <v>453</v>
      </c>
      <c r="D70" s="264"/>
      <c r="E70" s="264"/>
      <c r="F70" s="264"/>
      <c r="G70" s="264"/>
      <c r="H70" s="154">
        <v>53</v>
      </c>
      <c r="I70" s="156">
        <f>1422487</f>
        <v>1422487</v>
      </c>
      <c r="J70" s="156">
        <v>142475</v>
      </c>
      <c r="K70" s="163">
        <f t="shared" si="0"/>
        <v>1280012</v>
      </c>
      <c r="L70" s="156">
        <v>1552238</v>
      </c>
    </row>
    <row r="71" spans="2:12">
      <c r="B71" s="153">
        <v>237</v>
      </c>
      <c r="C71" s="264" t="s">
        <v>454</v>
      </c>
      <c r="D71" s="264"/>
      <c r="E71" s="264"/>
      <c r="F71" s="264"/>
      <c r="G71" s="264"/>
      <c r="H71" s="154">
        <v>54</v>
      </c>
      <c r="I71" s="156"/>
      <c r="J71" s="156"/>
      <c r="K71" s="163">
        <f t="shared" si="0"/>
        <v>0</v>
      </c>
      <c r="L71" s="156"/>
    </row>
    <row r="72" spans="2:12">
      <c r="B72" s="153" t="s">
        <v>455</v>
      </c>
      <c r="C72" s="264" t="s">
        <v>456</v>
      </c>
      <c r="D72" s="264"/>
      <c r="E72" s="264"/>
      <c r="F72" s="264"/>
      <c r="G72" s="264"/>
      <c r="H72" s="154">
        <v>55</v>
      </c>
      <c r="I72" s="156">
        <v>550000</v>
      </c>
      <c r="J72" s="156"/>
      <c r="K72" s="163">
        <f t="shared" si="0"/>
        <v>550000</v>
      </c>
      <c r="L72" s="156">
        <v>400000</v>
      </c>
    </row>
    <row r="73" spans="2:12">
      <c r="B73" s="153">
        <v>24</v>
      </c>
      <c r="C73" s="264" t="s">
        <v>457</v>
      </c>
      <c r="D73" s="264"/>
      <c r="E73" s="264"/>
      <c r="F73" s="264"/>
      <c r="G73" s="264"/>
      <c r="H73" s="154">
        <v>56</v>
      </c>
      <c r="I73" s="187">
        <f>I74+I75</f>
        <v>3631256</v>
      </c>
      <c r="J73" s="187">
        <f>J74+J75</f>
        <v>0</v>
      </c>
      <c r="K73" s="163">
        <f t="shared" si="0"/>
        <v>3631256</v>
      </c>
      <c r="L73" s="187">
        <f>L74+L75</f>
        <v>76654</v>
      </c>
    </row>
    <row r="74" spans="2:12">
      <c r="B74" s="153">
        <v>240</v>
      </c>
      <c r="C74" s="264" t="s">
        <v>458</v>
      </c>
      <c r="D74" s="264"/>
      <c r="E74" s="264"/>
      <c r="F74" s="264"/>
      <c r="G74" s="264"/>
      <c r="H74" s="154">
        <v>57</v>
      </c>
      <c r="I74" s="156"/>
      <c r="J74" s="156"/>
      <c r="K74" s="163">
        <f t="shared" si="0"/>
        <v>0</v>
      </c>
      <c r="L74" s="156"/>
    </row>
    <row r="75" spans="2:12">
      <c r="B75" s="153" t="s">
        <v>459</v>
      </c>
      <c r="C75" s="264" t="s">
        <v>460</v>
      </c>
      <c r="D75" s="264"/>
      <c r="E75" s="264"/>
      <c r="F75" s="264"/>
      <c r="G75" s="264"/>
      <c r="H75" s="154">
        <v>58</v>
      </c>
      <c r="I75" s="156">
        <f>3627320+3936</f>
        <v>3631256</v>
      </c>
      <c r="J75" s="156"/>
      <c r="K75" s="163">
        <f t="shared" si="0"/>
        <v>3631256</v>
      </c>
      <c r="L75" s="156">
        <v>76654</v>
      </c>
    </row>
    <row r="76" spans="2:12">
      <c r="B76" s="153" t="s">
        <v>461</v>
      </c>
      <c r="C76" s="264" t="s">
        <v>462</v>
      </c>
      <c r="D76" s="264"/>
      <c r="E76" s="264"/>
      <c r="F76" s="264"/>
      <c r="G76" s="264"/>
      <c r="H76" s="154">
        <v>59</v>
      </c>
      <c r="I76" s="156"/>
      <c r="J76" s="156"/>
      <c r="K76" s="163">
        <f t="shared" si="0"/>
        <v>0</v>
      </c>
      <c r="L76" s="156"/>
    </row>
    <row r="77" spans="2:12">
      <c r="B77" s="153" t="s">
        <v>463</v>
      </c>
      <c r="C77" s="264" t="s">
        <v>464</v>
      </c>
      <c r="D77" s="264"/>
      <c r="E77" s="264"/>
      <c r="F77" s="264"/>
      <c r="G77" s="264"/>
      <c r="H77" s="154">
        <v>60</v>
      </c>
      <c r="I77" s="156">
        <v>3707</v>
      </c>
      <c r="J77" s="156"/>
      <c r="K77" s="163">
        <f t="shared" si="0"/>
        <v>3707</v>
      </c>
      <c r="L77" s="156">
        <v>1073</v>
      </c>
    </row>
    <row r="78" spans="2:12">
      <c r="B78" s="150">
        <v>288</v>
      </c>
      <c r="C78" s="257" t="s">
        <v>465</v>
      </c>
      <c r="D78" s="257"/>
      <c r="E78" s="257"/>
      <c r="F78" s="257"/>
      <c r="G78" s="257"/>
      <c r="H78" s="151">
        <v>61</v>
      </c>
      <c r="I78" s="188"/>
      <c r="J78" s="157"/>
      <c r="K78" s="163">
        <f t="shared" si="0"/>
        <v>0</v>
      </c>
      <c r="L78" s="188"/>
    </row>
    <row r="79" spans="2:12">
      <c r="B79" s="150">
        <v>0</v>
      </c>
      <c r="C79" s="257" t="s">
        <v>466</v>
      </c>
      <c r="D79" s="257"/>
      <c r="E79" s="257"/>
      <c r="F79" s="257"/>
      <c r="G79" s="257"/>
      <c r="H79" s="151">
        <v>62</v>
      </c>
      <c r="I79" s="163">
        <f>I18+I48</f>
        <v>7211574</v>
      </c>
      <c r="J79" s="163">
        <f>J18+J48</f>
        <v>426917</v>
      </c>
      <c r="K79" s="163">
        <f>K18+K48</f>
        <v>6784657</v>
      </c>
      <c r="L79" s="163">
        <f>L18+L48</f>
        <v>9080983</v>
      </c>
    </row>
    <row r="80" spans="2:12">
      <c r="B80" s="150">
        <v>29</v>
      </c>
      <c r="C80" s="257" t="s">
        <v>467</v>
      </c>
      <c r="D80" s="257"/>
      <c r="E80" s="257"/>
      <c r="F80" s="257"/>
      <c r="G80" s="257"/>
      <c r="H80" s="151">
        <v>63</v>
      </c>
      <c r="I80" s="157"/>
      <c r="J80" s="157"/>
      <c r="K80" s="163">
        <f t="shared" si="0"/>
        <v>0</v>
      </c>
      <c r="L80" s="157"/>
    </row>
    <row r="81" spans="2:12">
      <c r="B81" s="150">
        <v>0</v>
      </c>
      <c r="C81" s="257" t="s">
        <v>468</v>
      </c>
      <c r="D81" s="257"/>
      <c r="E81" s="257"/>
      <c r="F81" s="257"/>
      <c r="G81" s="257"/>
      <c r="H81" s="151">
        <v>64</v>
      </c>
      <c r="I81" s="163">
        <f>I79-I80</f>
        <v>7211574</v>
      </c>
      <c r="J81" s="163">
        <f>J79-J80</f>
        <v>426917</v>
      </c>
      <c r="K81" s="163">
        <f>K79-K80</f>
        <v>6784657</v>
      </c>
      <c r="L81" s="163">
        <f>L79-L80</f>
        <v>9080983</v>
      </c>
    </row>
    <row r="82" spans="2:12">
      <c r="B82" s="150" t="s">
        <v>469</v>
      </c>
      <c r="C82" s="257" t="s">
        <v>470</v>
      </c>
      <c r="D82" s="257"/>
      <c r="E82" s="257"/>
      <c r="F82" s="257"/>
      <c r="G82" s="257"/>
      <c r="H82" s="151">
        <v>65</v>
      </c>
      <c r="I82" s="157"/>
      <c r="J82" s="157"/>
      <c r="K82" s="163">
        <f t="shared" si="0"/>
        <v>0</v>
      </c>
      <c r="L82" s="157"/>
    </row>
    <row r="83" spans="2:12">
      <c r="B83" s="150">
        <v>0</v>
      </c>
      <c r="C83" s="257" t="s">
        <v>471</v>
      </c>
      <c r="D83" s="257"/>
      <c r="E83" s="257"/>
      <c r="F83" s="257"/>
      <c r="G83" s="257"/>
      <c r="H83" s="151">
        <v>66</v>
      </c>
      <c r="I83" s="163">
        <f>I81+I82</f>
        <v>7211574</v>
      </c>
      <c r="J83" s="163">
        <f>J81+J82</f>
        <v>426917</v>
      </c>
      <c r="K83" s="163">
        <f>K81+K82</f>
        <v>6784657</v>
      </c>
      <c r="L83" s="163">
        <f>L81+L82</f>
        <v>9080983</v>
      </c>
    </row>
    <row r="84" spans="2:12">
      <c r="B84" s="245"/>
      <c r="C84" s="246"/>
      <c r="D84" s="246"/>
      <c r="E84" s="246"/>
      <c r="F84" s="246"/>
      <c r="G84" s="246"/>
      <c r="H84" s="247"/>
      <c r="I84" s="248"/>
      <c r="J84" s="248"/>
      <c r="K84" s="248"/>
      <c r="L84" s="248"/>
    </row>
    <row r="85" spans="2:12">
      <c r="B85" s="245"/>
      <c r="C85" s="246"/>
      <c r="D85" s="246"/>
      <c r="E85" s="246"/>
      <c r="F85" s="246"/>
      <c r="G85" s="246"/>
      <c r="H85" s="247"/>
      <c r="I85" s="248"/>
      <c r="J85" s="248"/>
      <c r="K85" s="248"/>
      <c r="L85" s="248"/>
    </row>
    <row r="86" spans="2:12">
      <c r="B86" s="249"/>
      <c r="C86" s="249"/>
      <c r="D86" s="249"/>
      <c r="E86" s="249"/>
      <c r="F86" s="249"/>
      <c r="G86" s="249"/>
      <c r="H86" s="249"/>
      <c r="I86" s="249"/>
      <c r="J86" s="249"/>
      <c r="K86" s="250"/>
      <c r="L86" s="249"/>
    </row>
    <row r="87" spans="2:12">
      <c r="B87" s="271" t="s">
        <v>343</v>
      </c>
      <c r="C87" s="277" t="s">
        <v>344</v>
      </c>
      <c r="D87" s="277"/>
      <c r="E87" s="277"/>
      <c r="F87" s="277"/>
      <c r="G87" s="277"/>
      <c r="H87" s="271" t="s">
        <v>345</v>
      </c>
      <c r="I87" s="271"/>
      <c r="J87" s="271"/>
      <c r="K87" s="271" t="s">
        <v>346</v>
      </c>
      <c r="L87" s="271" t="s">
        <v>347</v>
      </c>
    </row>
    <row r="88" spans="2:12">
      <c r="B88" s="271"/>
      <c r="C88" s="277"/>
      <c r="D88" s="277"/>
      <c r="E88" s="277"/>
      <c r="F88" s="277"/>
      <c r="G88" s="277"/>
      <c r="H88" s="271"/>
      <c r="I88" s="271"/>
      <c r="J88" s="271"/>
      <c r="K88" s="271"/>
      <c r="L88" s="271"/>
    </row>
    <row r="89" spans="2:12">
      <c r="B89" s="251">
        <v>1</v>
      </c>
      <c r="C89" s="272">
        <v>2</v>
      </c>
      <c r="D89" s="273"/>
      <c r="E89" s="273"/>
      <c r="F89" s="273"/>
      <c r="G89" s="274"/>
      <c r="H89" s="252">
        <v>3</v>
      </c>
      <c r="I89" s="272"/>
      <c r="J89" s="274"/>
      <c r="K89" s="253">
        <v>4</v>
      </c>
      <c r="L89" s="254">
        <v>5</v>
      </c>
    </row>
    <row r="90" spans="2:12">
      <c r="B90" s="27">
        <v>0</v>
      </c>
      <c r="C90" s="275" t="s">
        <v>472</v>
      </c>
      <c r="D90" s="275"/>
      <c r="E90" s="275"/>
      <c r="F90" s="275"/>
      <c r="G90" s="276"/>
      <c r="H90" s="28"/>
      <c r="I90" s="29"/>
      <c r="J90" s="30"/>
      <c r="K90" s="31"/>
      <c r="L90" s="32"/>
    </row>
    <row r="91" spans="2:12">
      <c r="B91" s="150">
        <v>0</v>
      </c>
      <c r="C91" s="257" t="s">
        <v>473</v>
      </c>
      <c r="D91" s="257"/>
      <c r="E91" s="257"/>
      <c r="F91" s="257"/>
      <c r="G91" s="257"/>
      <c r="H91" s="151">
        <v>101</v>
      </c>
      <c r="I91" s="152">
        <f>I92+I99+I100+I101+I105+I106-I107+I108-I113</f>
        <v>6751450</v>
      </c>
      <c r="J91" s="152">
        <f>J92+J99+J100+J101+J105+J106-J107+J108-J113</f>
        <v>0</v>
      </c>
      <c r="K91" s="152">
        <f t="shared" ref="K91:K110" si="1">I91-J91</f>
        <v>6751450</v>
      </c>
      <c r="L91" s="152">
        <f>L92+L99+L100+L101+L105+L106-L107+L108-L113</f>
        <v>9034364</v>
      </c>
    </row>
    <row r="92" spans="2:12">
      <c r="B92" s="150">
        <v>30</v>
      </c>
      <c r="C92" s="257" t="s">
        <v>474</v>
      </c>
      <c r="D92" s="257"/>
      <c r="E92" s="257"/>
      <c r="F92" s="257"/>
      <c r="G92" s="257"/>
      <c r="H92" s="151">
        <v>102</v>
      </c>
      <c r="I92" s="152">
        <f>I93+I94+I95+I96+I97+I98</f>
        <v>1560000</v>
      </c>
      <c r="J92" s="152">
        <f>J93+J94+J95+J96+J97+J98</f>
        <v>0</v>
      </c>
      <c r="K92" s="152">
        <f t="shared" si="1"/>
        <v>1560000</v>
      </c>
      <c r="L92" s="152">
        <f>L93+L94+L95+L96+L97+L98</f>
        <v>1560000</v>
      </c>
    </row>
    <row r="93" spans="2:12">
      <c r="B93" s="153">
        <v>300</v>
      </c>
      <c r="C93" s="264" t="s">
        <v>475</v>
      </c>
      <c r="D93" s="264"/>
      <c r="E93" s="264"/>
      <c r="F93" s="264"/>
      <c r="G93" s="264"/>
      <c r="H93" s="154">
        <v>103</v>
      </c>
      <c r="I93" s="155">
        <v>1560000</v>
      </c>
      <c r="J93" s="155"/>
      <c r="K93" s="152">
        <f t="shared" si="1"/>
        <v>1560000</v>
      </c>
      <c r="L93" s="156">
        <v>1560000</v>
      </c>
    </row>
    <row r="94" spans="2:12">
      <c r="B94" s="153">
        <v>302</v>
      </c>
      <c r="C94" s="264" t="s">
        <v>476</v>
      </c>
      <c r="D94" s="264"/>
      <c r="E94" s="264"/>
      <c r="F94" s="264"/>
      <c r="G94" s="264"/>
      <c r="H94" s="154">
        <v>104</v>
      </c>
      <c r="I94" s="155"/>
      <c r="J94" s="155"/>
      <c r="K94" s="152">
        <f t="shared" si="1"/>
        <v>0</v>
      </c>
      <c r="L94" s="156"/>
    </row>
    <row r="95" spans="2:12">
      <c r="B95" s="153">
        <v>303</v>
      </c>
      <c r="C95" s="264" t="s">
        <v>477</v>
      </c>
      <c r="D95" s="264"/>
      <c r="E95" s="264"/>
      <c r="F95" s="264"/>
      <c r="G95" s="264"/>
      <c r="H95" s="154">
        <v>105</v>
      </c>
      <c r="I95" s="155"/>
      <c r="J95" s="155"/>
      <c r="K95" s="152">
        <f t="shared" si="1"/>
        <v>0</v>
      </c>
      <c r="L95" s="156"/>
    </row>
    <row r="96" spans="2:12">
      <c r="B96" s="153">
        <v>304</v>
      </c>
      <c r="C96" s="264" t="s">
        <v>478</v>
      </c>
      <c r="D96" s="264"/>
      <c r="E96" s="264"/>
      <c r="F96" s="264"/>
      <c r="G96" s="264"/>
      <c r="H96" s="154">
        <v>106</v>
      </c>
      <c r="I96" s="155"/>
      <c r="J96" s="155"/>
      <c r="K96" s="152">
        <f t="shared" si="1"/>
        <v>0</v>
      </c>
      <c r="L96" s="156"/>
    </row>
    <row r="97" spans="2:12">
      <c r="B97" s="153">
        <v>305</v>
      </c>
      <c r="C97" s="264" t="s">
        <v>479</v>
      </c>
      <c r="D97" s="264"/>
      <c r="E97" s="264"/>
      <c r="F97" s="264"/>
      <c r="G97" s="264"/>
      <c r="H97" s="154">
        <v>107</v>
      </c>
      <c r="I97" s="155"/>
      <c r="J97" s="155"/>
      <c r="K97" s="152">
        <f t="shared" si="1"/>
        <v>0</v>
      </c>
      <c r="L97" s="156"/>
    </row>
    <row r="98" spans="2:12">
      <c r="B98" s="153">
        <v>306</v>
      </c>
      <c r="C98" s="264" t="s">
        <v>480</v>
      </c>
      <c r="D98" s="264"/>
      <c r="E98" s="264"/>
      <c r="F98" s="264"/>
      <c r="G98" s="264"/>
      <c r="H98" s="154">
        <v>108</v>
      </c>
      <c r="I98" s="155"/>
      <c r="J98" s="155"/>
      <c r="K98" s="152">
        <f t="shared" si="1"/>
        <v>0</v>
      </c>
      <c r="L98" s="156"/>
    </row>
    <row r="99" spans="2:12">
      <c r="B99" s="150">
        <v>31</v>
      </c>
      <c r="C99" s="257" t="s">
        <v>481</v>
      </c>
      <c r="D99" s="257"/>
      <c r="E99" s="257"/>
      <c r="F99" s="257"/>
      <c r="G99" s="257"/>
      <c r="H99" s="151">
        <v>109</v>
      </c>
      <c r="I99" s="152"/>
      <c r="J99" s="152"/>
      <c r="K99" s="152">
        <f t="shared" si="1"/>
        <v>0</v>
      </c>
      <c r="L99" s="157"/>
    </row>
    <row r="100" spans="2:12">
      <c r="B100" s="150" t="s">
        <v>482</v>
      </c>
      <c r="C100" s="257" t="s">
        <v>483</v>
      </c>
      <c r="D100" s="257"/>
      <c r="E100" s="257"/>
      <c r="F100" s="257"/>
      <c r="G100" s="257"/>
      <c r="H100" s="151">
        <v>110</v>
      </c>
      <c r="I100" s="152"/>
      <c r="J100" s="152"/>
      <c r="K100" s="152">
        <f t="shared" si="1"/>
        <v>0</v>
      </c>
      <c r="L100" s="157"/>
    </row>
    <row r="101" spans="2:12">
      <c r="B101" s="150" t="s">
        <v>484</v>
      </c>
      <c r="C101" s="257" t="s">
        <v>485</v>
      </c>
      <c r="D101" s="257"/>
      <c r="E101" s="257"/>
      <c r="F101" s="257"/>
      <c r="G101" s="257"/>
      <c r="H101" s="151">
        <v>111</v>
      </c>
      <c r="I101" s="152">
        <f>I102+I103+I104</f>
        <v>256000</v>
      </c>
      <c r="J101" s="152">
        <f>J102+J103+J104</f>
        <v>0</v>
      </c>
      <c r="K101" s="152">
        <f t="shared" si="1"/>
        <v>256000</v>
      </c>
      <c r="L101" s="152">
        <f>L102+L103+L104</f>
        <v>256000</v>
      </c>
    </row>
    <row r="102" spans="2:12">
      <c r="B102" s="153">
        <v>322</v>
      </c>
      <c r="C102" s="264" t="s">
        <v>486</v>
      </c>
      <c r="D102" s="264"/>
      <c r="E102" s="264"/>
      <c r="F102" s="264"/>
      <c r="G102" s="264"/>
      <c r="H102" s="154">
        <v>112</v>
      </c>
      <c r="I102" s="155">
        <v>256000</v>
      </c>
      <c r="J102" s="155"/>
      <c r="K102" s="152">
        <f t="shared" si="1"/>
        <v>256000</v>
      </c>
      <c r="L102" s="156">
        <v>256000</v>
      </c>
    </row>
    <row r="103" spans="2:12">
      <c r="B103" s="153">
        <v>323</v>
      </c>
      <c r="C103" s="264" t="s">
        <v>487</v>
      </c>
      <c r="D103" s="264"/>
      <c r="E103" s="264"/>
      <c r="F103" s="264"/>
      <c r="G103" s="264"/>
      <c r="H103" s="154">
        <v>113</v>
      </c>
      <c r="I103" s="155"/>
      <c r="J103" s="155"/>
      <c r="K103" s="152">
        <f t="shared" si="1"/>
        <v>0</v>
      </c>
      <c r="L103" s="156"/>
    </row>
    <row r="104" spans="2:12">
      <c r="B104" s="153">
        <v>329</v>
      </c>
      <c r="C104" s="264" t="s">
        <v>488</v>
      </c>
      <c r="D104" s="264"/>
      <c r="E104" s="264"/>
      <c r="F104" s="264"/>
      <c r="G104" s="264"/>
      <c r="H104" s="154">
        <v>114</v>
      </c>
      <c r="I104" s="155"/>
      <c r="J104" s="155"/>
      <c r="K104" s="152">
        <f t="shared" si="1"/>
        <v>0</v>
      </c>
      <c r="L104" s="156"/>
    </row>
    <row r="105" spans="2:12">
      <c r="B105" s="150" t="s">
        <v>489</v>
      </c>
      <c r="C105" s="257" t="s">
        <v>490</v>
      </c>
      <c r="D105" s="257"/>
      <c r="E105" s="257"/>
      <c r="F105" s="257"/>
      <c r="G105" s="257"/>
      <c r="H105" s="151">
        <v>115</v>
      </c>
      <c r="I105" s="152">
        <v>30640</v>
      </c>
      <c r="J105" s="152"/>
      <c r="K105" s="152">
        <f t="shared" si="1"/>
        <v>30640</v>
      </c>
      <c r="L105" s="157">
        <v>30640</v>
      </c>
    </row>
    <row r="106" spans="2:12">
      <c r="B106" s="150">
        <v>332</v>
      </c>
      <c r="C106" s="257" t="s">
        <v>491</v>
      </c>
      <c r="D106" s="257"/>
      <c r="E106" s="257"/>
      <c r="F106" s="257"/>
      <c r="G106" s="257"/>
      <c r="H106" s="151">
        <v>116</v>
      </c>
      <c r="I106" s="152"/>
      <c r="J106" s="152"/>
      <c r="K106" s="152">
        <f t="shared" si="1"/>
        <v>0</v>
      </c>
      <c r="L106" s="157"/>
    </row>
    <row r="107" spans="2:12">
      <c r="B107" s="150">
        <v>333</v>
      </c>
      <c r="C107" s="257" t="s">
        <v>492</v>
      </c>
      <c r="D107" s="257"/>
      <c r="E107" s="257"/>
      <c r="F107" s="257"/>
      <c r="G107" s="257"/>
      <c r="H107" s="151">
        <v>117</v>
      </c>
      <c r="I107" s="152"/>
      <c r="J107" s="152"/>
      <c r="K107" s="152">
        <f t="shared" si="1"/>
        <v>0</v>
      </c>
      <c r="L107" s="157"/>
    </row>
    <row r="108" spans="2:12">
      <c r="B108" s="150">
        <v>34</v>
      </c>
      <c r="C108" s="257" t="s">
        <v>493</v>
      </c>
      <c r="D108" s="257"/>
      <c r="E108" s="257"/>
      <c r="F108" s="257"/>
      <c r="G108" s="257"/>
      <c r="H108" s="151">
        <v>118</v>
      </c>
      <c r="I108" s="152">
        <f>I109+I110+I111+I112</f>
        <v>7187724</v>
      </c>
      <c r="J108" s="152">
        <f>J109+J110+J111+J112</f>
        <v>0</v>
      </c>
      <c r="K108" s="152">
        <f t="shared" si="1"/>
        <v>7187724</v>
      </c>
      <c r="L108" s="152">
        <f>L109+L110+L111+L112</f>
        <v>7187724</v>
      </c>
    </row>
    <row r="109" spans="2:12">
      <c r="B109" s="153">
        <v>340</v>
      </c>
      <c r="C109" s="264" t="s">
        <v>494</v>
      </c>
      <c r="D109" s="264"/>
      <c r="E109" s="264"/>
      <c r="F109" s="264"/>
      <c r="G109" s="264"/>
      <c r="H109" s="154">
        <v>119</v>
      </c>
      <c r="I109" s="155">
        <v>7187724</v>
      </c>
      <c r="J109" s="155"/>
      <c r="K109" s="152">
        <f t="shared" si="1"/>
        <v>7187724</v>
      </c>
      <c r="L109" s="156">
        <v>6982388</v>
      </c>
    </row>
    <row r="110" spans="2:12">
      <c r="B110" s="153">
        <v>341</v>
      </c>
      <c r="C110" s="264" t="s">
        <v>495</v>
      </c>
      <c r="D110" s="264"/>
      <c r="E110" s="264"/>
      <c r="F110" s="264"/>
      <c r="G110" s="264"/>
      <c r="H110" s="154">
        <v>120</v>
      </c>
      <c r="I110" s="155"/>
      <c r="J110" s="155"/>
      <c r="K110" s="152">
        <f t="shared" si="1"/>
        <v>0</v>
      </c>
      <c r="L110" s="156">
        <v>205336</v>
      </c>
    </row>
    <row r="111" spans="2:12">
      <c r="B111" s="153">
        <v>342</v>
      </c>
      <c r="C111" s="264" t="s">
        <v>496</v>
      </c>
      <c r="D111" s="264"/>
      <c r="E111" s="264"/>
      <c r="F111" s="264"/>
      <c r="G111" s="264"/>
      <c r="H111" s="154">
        <v>121</v>
      </c>
      <c r="I111" s="155"/>
      <c r="J111" s="155"/>
      <c r="K111" s="152">
        <f t="shared" ref="K111:K133" si="2">I111-J111</f>
        <v>0</v>
      </c>
      <c r="L111" s="156"/>
    </row>
    <row r="112" spans="2:12">
      <c r="B112" s="153">
        <v>343</v>
      </c>
      <c r="C112" s="264" t="s">
        <v>497</v>
      </c>
      <c r="D112" s="264"/>
      <c r="E112" s="264"/>
      <c r="F112" s="264"/>
      <c r="G112" s="264"/>
      <c r="H112" s="154">
        <v>122</v>
      </c>
      <c r="I112" s="155"/>
      <c r="J112" s="155"/>
      <c r="K112" s="152">
        <f t="shared" si="2"/>
        <v>0</v>
      </c>
      <c r="L112" s="156"/>
    </row>
    <row r="113" spans="2:12">
      <c r="B113" s="150">
        <v>35</v>
      </c>
      <c r="C113" s="257" t="s">
        <v>498</v>
      </c>
      <c r="D113" s="257"/>
      <c r="E113" s="257"/>
      <c r="F113" s="257"/>
      <c r="G113" s="257"/>
      <c r="H113" s="151">
        <v>123</v>
      </c>
      <c r="I113" s="152">
        <f>I114+I115</f>
        <v>2282914</v>
      </c>
      <c r="J113" s="152">
        <f>J114+J115</f>
        <v>0</v>
      </c>
      <c r="K113" s="152">
        <f t="shared" si="2"/>
        <v>2282914</v>
      </c>
      <c r="L113" s="152">
        <f>L114+L115</f>
        <v>0</v>
      </c>
    </row>
    <row r="114" spans="2:12">
      <c r="B114" s="153">
        <v>350</v>
      </c>
      <c r="C114" s="264" t="s">
        <v>499</v>
      </c>
      <c r="D114" s="264"/>
      <c r="E114" s="264"/>
      <c r="F114" s="264"/>
      <c r="G114" s="264"/>
      <c r="H114" s="154">
        <v>124</v>
      </c>
      <c r="I114" s="155"/>
      <c r="J114" s="155"/>
      <c r="K114" s="152">
        <f t="shared" si="2"/>
        <v>0</v>
      </c>
      <c r="L114" s="156"/>
    </row>
    <row r="115" spans="2:12">
      <c r="B115" s="153">
        <v>351</v>
      </c>
      <c r="C115" s="264" t="s">
        <v>500</v>
      </c>
      <c r="D115" s="264"/>
      <c r="E115" s="264"/>
      <c r="F115" s="264"/>
      <c r="G115" s="264"/>
      <c r="H115" s="154">
        <v>125</v>
      </c>
      <c r="I115" s="155">
        <v>2282914</v>
      </c>
      <c r="J115" s="155"/>
      <c r="K115" s="152">
        <f t="shared" si="2"/>
        <v>2282914</v>
      </c>
      <c r="L115" s="156"/>
    </row>
    <row r="116" spans="2:12">
      <c r="B116" s="150">
        <v>40</v>
      </c>
      <c r="C116" s="257" t="s">
        <v>501</v>
      </c>
      <c r="D116" s="257"/>
      <c r="E116" s="257"/>
      <c r="F116" s="257"/>
      <c r="G116" s="257"/>
      <c r="H116" s="151">
        <v>126</v>
      </c>
      <c r="I116" s="152">
        <f>I117+I118+I119+I120+I121+I122+I123+I124</f>
        <v>0</v>
      </c>
      <c r="J116" s="152">
        <f>J117+J118+J119+J120+J121+J122+J123+J124</f>
        <v>0</v>
      </c>
      <c r="K116" s="152">
        <f t="shared" si="2"/>
        <v>0</v>
      </c>
      <c r="L116" s="152">
        <f>L117+L118+L119+L120+L121+L122+L123+L124</f>
        <v>0</v>
      </c>
    </row>
    <row r="117" spans="2:12">
      <c r="B117" s="153">
        <v>400</v>
      </c>
      <c r="C117" s="264" t="s">
        <v>502</v>
      </c>
      <c r="D117" s="264"/>
      <c r="E117" s="264"/>
      <c r="F117" s="264"/>
      <c r="G117" s="264"/>
      <c r="H117" s="154">
        <v>127</v>
      </c>
      <c r="I117" s="155"/>
      <c r="J117" s="155"/>
      <c r="K117" s="152">
        <f t="shared" si="2"/>
        <v>0</v>
      </c>
      <c r="L117" s="156"/>
    </row>
    <row r="118" spans="2:12">
      <c r="B118" s="153">
        <v>401</v>
      </c>
      <c r="C118" s="264" t="s">
        <v>503</v>
      </c>
      <c r="D118" s="264"/>
      <c r="E118" s="264"/>
      <c r="F118" s="264"/>
      <c r="G118" s="264"/>
      <c r="H118" s="154">
        <v>128</v>
      </c>
      <c r="I118" s="155"/>
      <c r="J118" s="155"/>
      <c r="K118" s="152">
        <f t="shared" si="2"/>
        <v>0</v>
      </c>
      <c r="L118" s="156"/>
    </row>
    <row r="119" spans="2:12">
      <c r="B119" s="153">
        <v>402</v>
      </c>
      <c r="C119" s="264" t="s">
        <v>504</v>
      </c>
      <c r="D119" s="264"/>
      <c r="E119" s="264"/>
      <c r="F119" s="264"/>
      <c r="G119" s="264"/>
      <c r="H119" s="154">
        <v>129</v>
      </c>
      <c r="I119" s="155"/>
      <c r="J119" s="155"/>
      <c r="K119" s="152">
        <f t="shared" si="2"/>
        <v>0</v>
      </c>
      <c r="L119" s="156"/>
    </row>
    <row r="120" spans="2:12">
      <c r="B120" s="153">
        <v>403</v>
      </c>
      <c r="C120" s="264" t="s">
        <v>505</v>
      </c>
      <c r="D120" s="264"/>
      <c r="E120" s="264"/>
      <c r="F120" s="264"/>
      <c r="G120" s="264"/>
      <c r="H120" s="154">
        <v>130</v>
      </c>
      <c r="I120" s="155"/>
      <c r="J120" s="155"/>
      <c r="K120" s="152">
        <f t="shared" si="2"/>
        <v>0</v>
      </c>
      <c r="L120" s="156"/>
    </row>
    <row r="121" spans="2:12">
      <c r="B121" s="153">
        <v>404</v>
      </c>
      <c r="C121" s="264" t="s">
        <v>506</v>
      </c>
      <c r="D121" s="264"/>
      <c r="E121" s="264"/>
      <c r="F121" s="264"/>
      <c r="G121" s="264"/>
      <c r="H121" s="154">
        <v>131</v>
      </c>
      <c r="I121" s="155"/>
      <c r="J121" s="155"/>
      <c r="K121" s="152">
        <f t="shared" si="2"/>
        <v>0</v>
      </c>
      <c r="L121" s="156"/>
    </row>
    <row r="122" spans="2:12">
      <c r="B122" s="153">
        <v>407</v>
      </c>
      <c r="C122" s="264" t="s">
        <v>507</v>
      </c>
      <c r="D122" s="264"/>
      <c r="E122" s="264"/>
      <c r="F122" s="264"/>
      <c r="G122" s="264"/>
      <c r="H122" s="154">
        <v>132</v>
      </c>
      <c r="I122" s="155"/>
      <c r="J122" s="155"/>
      <c r="K122" s="152">
        <f t="shared" si="2"/>
        <v>0</v>
      </c>
      <c r="L122" s="156"/>
    </row>
    <row r="123" spans="2:12">
      <c r="B123" s="153">
        <v>408</v>
      </c>
      <c r="C123" s="264" t="s">
        <v>508</v>
      </c>
      <c r="D123" s="264"/>
      <c r="E123" s="264"/>
      <c r="F123" s="264"/>
      <c r="G123" s="264"/>
      <c r="H123" s="154">
        <v>133</v>
      </c>
      <c r="I123" s="155"/>
      <c r="J123" s="155"/>
      <c r="K123" s="152">
        <f t="shared" si="2"/>
        <v>0</v>
      </c>
      <c r="L123" s="156"/>
    </row>
    <row r="124" spans="2:12">
      <c r="B124" s="153">
        <v>409</v>
      </c>
      <c r="C124" s="264" t="s">
        <v>509</v>
      </c>
      <c r="D124" s="264"/>
      <c r="E124" s="264"/>
      <c r="F124" s="264"/>
      <c r="G124" s="264"/>
      <c r="H124" s="154">
        <v>134</v>
      </c>
      <c r="I124" s="155"/>
      <c r="J124" s="155"/>
      <c r="K124" s="152">
        <f t="shared" si="2"/>
        <v>0</v>
      </c>
      <c r="L124" s="156"/>
    </row>
    <row r="125" spans="2:12">
      <c r="B125" s="150">
        <v>0</v>
      </c>
      <c r="C125" s="257" t="s">
        <v>510</v>
      </c>
      <c r="D125" s="257"/>
      <c r="E125" s="257"/>
      <c r="F125" s="257"/>
      <c r="G125" s="257"/>
      <c r="H125" s="151">
        <v>135</v>
      </c>
      <c r="I125" s="152">
        <f>I126+I134</f>
        <v>33207</v>
      </c>
      <c r="J125" s="152">
        <f>J126+J134</f>
        <v>0</v>
      </c>
      <c r="K125" s="152">
        <f t="shared" si="2"/>
        <v>33207</v>
      </c>
      <c r="L125" s="152">
        <f>L126+L134</f>
        <v>46479</v>
      </c>
    </row>
    <row r="126" spans="2:12">
      <c r="B126" s="150">
        <v>41</v>
      </c>
      <c r="C126" s="257" t="s">
        <v>511</v>
      </c>
      <c r="D126" s="257"/>
      <c r="E126" s="257"/>
      <c r="F126" s="257"/>
      <c r="G126" s="257"/>
      <c r="H126" s="151">
        <v>136</v>
      </c>
      <c r="I126" s="152">
        <f>I127+I128+I129+I130+I131+I132+I133</f>
        <v>0</v>
      </c>
      <c r="J126" s="152">
        <f>J127+J128+J129+J130+J131+J132+J133</f>
        <v>0</v>
      </c>
      <c r="K126" s="152">
        <f t="shared" si="2"/>
        <v>0</v>
      </c>
      <c r="L126" s="152">
        <f>L127+L128+L129+L130+L131+L132+L133</f>
        <v>0</v>
      </c>
    </row>
    <row r="127" spans="2:12">
      <c r="B127" s="153">
        <v>410</v>
      </c>
      <c r="C127" s="264" t="s">
        <v>512</v>
      </c>
      <c r="D127" s="264"/>
      <c r="E127" s="264"/>
      <c r="F127" s="264"/>
      <c r="G127" s="264"/>
      <c r="H127" s="154">
        <v>137</v>
      </c>
      <c r="I127" s="155"/>
      <c r="J127" s="155"/>
      <c r="K127" s="152">
        <f t="shared" si="2"/>
        <v>0</v>
      </c>
      <c r="L127" s="156"/>
    </row>
    <row r="128" spans="2:12">
      <c r="B128" s="153">
        <v>411</v>
      </c>
      <c r="C128" s="264" t="s">
        <v>513</v>
      </c>
      <c r="D128" s="264"/>
      <c r="E128" s="264"/>
      <c r="F128" s="264"/>
      <c r="G128" s="264"/>
      <c r="H128" s="154">
        <v>138</v>
      </c>
      <c r="I128" s="155"/>
      <c r="J128" s="155"/>
      <c r="K128" s="152">
        <f t="shared" si="2"/>
        <v>0</v>
      </c>
      <c r="L128" s="156"/>
    </row>
    <row r="129" spans="2:12">
      <c r="B129" s="153">
        <v>412</v>
      </c>
      <c r="C129" s="264" t="s">
        <v>514</v>
      </c>
      <c r="D129" s="264"/>
      <c r="E129" s="264"/>
      <c r="F129" s="264"/>
      <c r="G129" s="264"/>
      <c r="H129" s="154">
        <v>139</v>
      </c>
      <c r="I129" s="155"/>
      <c r="J129" s="155"/>
      <c r="K129" s="152">
        <f t="shared" si="2"/>
        <v>0</v>
      </c>
      <c r="L129" s="156"/>
    </row>
    <row r="130" spans="2:12">
      <c r="B130" s="153" t="s">
        <v>515</v>
      </c>
      <c r="C130" s="264" t="s">
        <v>516</v>
      </c>
      <c r="D130" s="264"/>
      <c r="E130" s="264"/>
      <c r="F130" s="264"/>
      <c r="G130" s="264"/>
      <c r="H130" s="154">
        <v>140</v>
      </c>
      <c r="I130" s="155"/>
      <c r="J130" s="155"/>
      <c r="K130" s="152">
        <f t="shared" si="2"/>
        <v>0</v>
      </c>
      <c r="L130" s="156"/>
    </row>
    <row r="131" spans="2:12">
      <c r="B131" s="153" t="s">
        <v>517</v>
      </c>
      <c r="C131" s="264" t="s">
        <v>518</v>
      </c>
      <c r="D131" s="264"/>
      <c r="E131" s="264"/>
      <c r="F131" s="264"/>
      <c r="G131" s="264"/>
      <c r="H131" s="154">
        <v>141</v>
      </c>
      <c r="I131" s="155"/>
      <c r="J131" s="155"/>
      <c r="K131" s="152">
        <f t="shared" si="2"/>
        <v>0</v>
      </c>
      <c r="L131" s="156"/>
    </row>
    <row r="132" spans="2:12">
      <c r="B132" s="153">
        <v>417</v>
      </c>
      <c r="C132" s="264" t="s">
        <v>519</v>
      </c>
      <c r="D132" s="264"/>
      <c r="E132" s="264"/>
      <c r="F132" s="264"/>
      <c r="G132" s="264"/>
      <c r="H132" s="154">
        <v>142</v>
      </c>
      <c r="I132" s="155"/>
      <c r="J132" s="155"/>
      <c r="K132" s="152">
        <f t="shared" si="2"/>
        <v>0</v>
      </c>
      <c r="L132" s="156"/>
    </row>
    <row r="133" spans="2:12">
      <c r="B133" s="153">
        <v>419</v>
      </c>
      <c r="C133" s="264" t="s">
        <v>520</v>
      </c>
      <c r="D133" s="264"/>
      <c r="E133" s="264"/>
      <c r="F133" s="264"/>
      <c r="G133" s="264"/>
      <c r="H133" s="154">
        <v>143</v>
      </c>
      <c r="I133" s="155"/>
      <c r="J133" s="155"/>
      <c r="K133" s="152">
        <f t="shared" si="2"/>
        <v>0</v>
      </c>
      <c r="L133" s="156"/>
    </row>
    <row r="134" spans="2:12">
      <c r="B134" s="150" t="s">
        <v>521</v>
      </c>
      <c r="C134" s="257" t="s">
        <v>522</v>
      </c>
      <c r="D134" s="257"/>
      <c r="E134" s="257"/>
      <c r="F134" s="257"/>
      <c r="G134" s="257"/>
      <c r="H134" s="151">
        <v>144</v>
      </c>
      <c r="I134" s="152">
        <f>I135+I140+I146+I147+I148+I149+I150+I151+I152+I153</f>
        <v>33207</v>
      </c>
      <c r="J134" s="152">
        <f>J135+J140+J146+J147+J148+J149+J150+J151+J152+J153</f>
        <v>0</v>
      </c>
      <c r="K134" s="152">
        <f>K135+K140+K146+K147+K148+K149+K150+K151+K152+K153</f>
        <v>33207</v>
      </c>
      <c r="L134" s="152">
        <f>L135+L140+L146+L147+L148+L149+L150+L151+L152+L153</f>
        <v>46479</v>
      </c>
    </row>
    <row r="135" spans="2:12">
      <c r="B135" s="153">
        <v>42</v>
      </c>
      <c r="C135" s="264" t="s">
        <v>523</v>
      </c>
      <c r="D135" s="264"/>
      <c r="E135" s="264"/>
      <c r="F135" s="264"/>
      <c r="G135" s="264"/>
      <c r="H135" s="154">
        <v>145</v>
      </c>
      <c r="I135" s="155">
        <f>I136+I137+I138+I139</f>
        <v>0</v>
      </c>
      <c r="J135" s="155">
        <f>J136+J137+J138+J139</f>
        <v>0</v>
      </c>
      <c r="K135" s="152">
        <f t="shared" ref="K135:K156" si="3">I135-J135</f>
        <v>0</v>
      </c>
      <c r="L135" s="155">
        <f>L136+L137+L138+L139</f>
        <v>0</v>
      </c>
    </row>
    <row r="136" spans="2:12">
      <c r="B136" s="153" t="s">
        <v>524</v>
      </c>
      <c r="C136" s="264" t="s">
        <v>525</v>
      </c>
      <c r="D136" s="264"/>
      <c r="E136" s="264"/>
      <c r="F136" s="264"/>
      <c r="G136" s="264"/>
      <c r="H136" s="154">
        <v>146</v>
      </c>
      <c r="I136" s="158"/>
      <c r="J136" s="158"/>
      <c r="K136" s="152">
        <f t="shared" si="3"/>
        <v>0</v>
      </c>
      <c r="L136" s="156"/>
    </row>
    <row r="137" spans="2:12">
      <c r="B137" s="153" t="s">
        <v>526</v>
      </c>
      <c r="C137" s="264" t="s">
        <v>527</v>
      </c>
      <c r="D137" s="264"/>
      <c r="E137" s="264"/>
      <c r="F137" s="264"/>
      <c r="G137" s="264"/>
      <c r="H137" s="154">
        <v>147</v>
      </c>
      <c r="I137" s="155"/>
      <c r="J137" s="155"/>
      <c r="K137" s="152">
        <f t="shared" si="3"/>
        <v>0</v>
      </c>
      <c r="L137" s="156"/>
    </row>
    <row r="138" spans="2:12">
      <c r="B138" s="153">
        <v>426</v>
      </c>
      <c r="C138" s="264" t="s">
        <v>528</v>
      </c>
      <c r="D138" s="264"/>
      <c r="E138" s="264"/>
      <c r="F138" s="264"/>
      <c r="G138" s="264"/>
      <c r="H138" s="154">
        <v>148</v>
      </c>
      <c r="I138" s="155"/>
      <c r="J138" s="155"/>
      <c r="K138" s="152">
        <f t="shared" si="3"/>
        <v>0</v>
      </c>
      <c r="L138" s="156"/>
    </row>
    <row r="139" spans="2:12">
      <c r="B139" s="153">
        <v>429</v>
      </c>
      <c r="C139" s="264" t="s">
        <v>529</v>
      </c>
      <c r="D139" s="264"/>
      <c r="E139" s="264"/>
      <c r="F139" s="264"/>
      <c r="G139" s="264"/>
      <c r="H139" s="154">
        <v>149</v>
      </c>
      <c r="I139" s="155"/>
      <c r="J139" s="155"/>
      <c r="K139" s="152">
        <f t="shared" si="3"/>
        <v>0</v>
      </c>
      <c r="L139" s="156"/>
    </row>
    <row r="140" spans="2:12">
      <c r="B140" s="153">
        <v>43</v>
      </c>
      <c r="C140" s="264" t="s">
        <v>530</v>
      </c>
      <c r="D140" s="264"/>
      <c r="E140" s="264"/>
      <c r="F140" s="264"/>
      <c r="G140" s="264"/>
      <c r="H140" s="154">
        <v>150</v>
      </c>
      <c r="I140" s="155">
        <f>I141+I142+I143+I144+I145</f>
        <v>9940</v>
      </c>
      <c r="J140" s="155">
        <f>J141+J142+J143+J144+J145</f>
        <v>0</v>
      </c>
      <c r="K140" s="152">
        <f t="shared" si="3"/>
        <v>9940</v>
      </c>
      <c r="L140" s="155">
        <f>L141+L142+L143+L144+L145</f>
        <v>5898</v>
      </c>
    </row>
    <row r="141" spans="2:12">
      <c r="B141" s="153">
        <v>430</v>
      </c>
      <c r="C141" s="264" t="s">
        <v>531</v>
      </c>
      <c r="D141" s="264"/>
      <c r="E141" s="264"/>
      <c r="F141" s="264"/>
      <c r="G141" s="264"/>
      <c r="H141" s="154">
        <v>151</v>
      </c>
      <c r="I141" s="155"/>
      <c r="J141" s="155"/>
      <c r="K141" s="152">
        <f t="shared" si="3"/>
        <v>0</v>
      </c>
      <c r="L141" s="156"/>
    </row>
    <row r="142" spans="2:12">
      <c r="B142" s="153">
        <v>431</v>
      </c>
      <c r="C142" s="264" t="s">
        <v>532</v>
      </c>
      <c r="D142" s="264"/>
      <c r="E142" s="264"/>
      <c r="F142" s="264"/>
      <c r="G142" s="264"/>
      <c r="H142" s="154">
        <v>152</v>
      </c>
      <c r="I142" s="155"/>
      <c r="J142" s="155"/>
      <c r="K142" s="152">
        <f t="shared" si="3"/>
        <v>0</v>
      </c>
      <c r="L142" s="156"/>
    </row>
    <row r="143" spans="2:12">
      <c r="B143" s="153" t="s">
        <v>533</v>
      </c>
      <c r="C143" s="264" t="s">
        <v>534</v>
      </c>
      <c r="D143" s="264"/>
      <c r="E143" s="264"/>
      <c r="F143" s="264"/>
      <c r="G143" s="264"/>
      <c r="H143" s="154">
        <v>153</v>
      </c>
      <c r="I143" s="155">
        <v>4674</v>
      </c>
      <c r="J143" s="155"/>
      <c r="K143" s="152">
        <f t="shared" si="3"/>
        <v>4674</v>
      </c>
      <c r="L143" s="156">
        <v>5898</v>
      </c>
    </row>
    <row r="144" spans="2:12">
      <c r="B144" s="153">
        <v>435</v>
      </c>
      <c r="C144" s="264" t="s">
        <v>535</v>
      </c>
      <c r="D144" s="264"/>
      <c r="E144" s="264"/>
      <c r="F144" s="264"/>
      <c r="G144" s="264"/>
      <c r="H144" s="154">
        <v>154</v>
      </c>
      <c r="I144" s="155"/>
      <c r="J144" s="155"/>
      <c r="K144" s="152">
        <f t="shared" si="3"/>
        <v>0</v>
      </c>
      <c r="L144" s="156"/>
    </row>
    <row r="145" spans="2:16">
      <c r="B145" s="153">
        <v>439</v>
      </c>
      <c r="C145" s="264" t="s">
        <v>536</v>
      </c>
      <c r="D145" s="264"/>
      <c r="E145" s="264"/>
      <c r="F145" s="264"/>
      <c r="G145" s="264"/>
      <c r="H145" s="154">
        <v>155</v>
      </c>
      <c r="I145" s="155">
        <v>5266</v>
      </c>
      <c r="J145" s="155"/>
      <c r="K145" s="152">
        <f t="shared" si="3"/>
        <v>5266</v>
      </c>
      <c r="L145" s="156"/>
    </row>
    <row r="146" spans="2:16">
      <c r="B146" s="153" t="s">
        <v>537</v>
      </c>
      <c r="C146" s="264" t="s">
        <v>538</v>
      </c>
      <c r="D146" s="264"/>
      <c r="E146" s="264"/>
      <c r="F146" s="264"/>
      <c r="G146" s="264"/>
      <c r="H146" s="154">
        <v>156</v>
      </c>
      <c r="I146" s="155"/>
      <c r="J146" s="155"/>
      <c r="K146" s="152">
        <f t="shared" si="3"/>
        <v>0</v>
      </c>
      <c r="L146" s="156"/>
    </row>
    <row r="147" spans="2:16">
      <c r="B147" s="153" t="s">
        <v>539</v>
      </c>
      <c r="C147" s="264" t="s">
        <v>540</v>
      </c>
      <c r="D147" s="264"/>
      <c r="E147" s="264"/>
      <c r="F147" s="264"/>
      <c r="G147" s="264"/>
      <c r="H147" s="154">
        <v>157</v>
      </c>
      <c r="I147" s="155">
        <f>556-10+1465</f>
        <v>2011</v>
      </c>
      <c r="J147" s="155"/>
      <c r="K147" s="152">
        <f t="shared" si="3"/>
        <v>2011</v>
      </c>
      <c r="L147" s="156">
        <v>18051</v>
      </c>
    </row>
    <row r="148" spans="2:16">
      <c r="B148" s="153" t="s">
        <v>541</v>
      </c>
      <c r="C148" s="264" t="s">
        <v>542</v>
      </c>
      <c r="D148" s="264"/>
      <c r="E148" s="264"/>
      <c r="F148" s="264"/>
      <c r="G148" s="264"/>
      <c r="H148" s="154">
        <v>158</v>
      </c>
      <c r="I148" s="242">
        <f>19783+79</f>
        <v>19862</v>
      </c>
      <c r="J148" s="155"/>
      <c r="K148" s="152">
        <f t="shared" si="3"/>
        <v>19862</v>
      </c>
      <c r="L148" s="156">
        <v>20992</v>
      </c>
    </row>
    <row r="149" spans="2:16">
      <c r="B149" s="153" t="s">
        <v>543</v>
      </c>
      <c r="C149" s="264" t="s">
        <v>544</v>
      </c>
      <c r="D149" s="264"/>
      <c r="E149" s="264"/>
      <c r="F149" s="264"/>
      <c r="G149" s="264"/>
      <c r="H149" s="154">
        <v>159</v>
      </c>
      <c r="I149" s="155"/>
      <c r="J149" s="155"/>
      <c r="K149" s="152">
        <f t="shared" si="3"/>
        <v>0</v>
      </c>
      <c r="L149" s="156"/>
    </row>
    <row r="150" spans="2:16">
      <c r="B150" s="153" t="s">
        <v>545</v>
      </c>
      <c r="C150" s="264" t="s">
        <v>546</v>
      </c>
      <c r="D150" s="264"/>
      <c r="E150" s="264"/>
      <c r="F150" s="264"/>
      <c r="G150" s="264"/>
      <c r="H150" s="154">
        <v>160</v>
      </c>
      <c r="I150" s="155">
        <f>557+812+25</f>
        <v>1394</v>
      </c>
      <c r="J150" s="155"/>
      <c r="K150" s="152">
        <f t="shared" si="3"/>
        <v>1394</v>
      </c>
      <c r="L150" s="156">
        <v>1538</v>
      </c>
    </row>
    <row r="151" spans="2:16">
      <c r="B151" s="153">
        <v>481</v>
      </c>
      <c r="C151" s="264" t="s">
        <v>547</v>
      </c>
      <c r="D151" s="264"/>
      <c r="E151" s="264"/>
      <c r="F151" s="264"/>
      <c r="G151" s="264"/>
      <c r="H151" s="154">
        <v>161</v>
      </c>
      <c r="I151" s="155"/>
      <c r="J151" s="155"/>
      <c r="K151" s="152">
        <f t="shared" si="3"/>
        <v>0</v>
      </c>
      <c r="L151" s="156"/>
    </row>
    <row r="152" spans="2:16">
      <c r="B152" s="153" t="s">
        <v>548</v>
      </c>
      <c r="C152" s="264" t="s">
        <v>549</v>
      </c>
      <c r="D152" s="264"/>
      <c r="E152" s="264"/>
      <c r="F152" s="264"/>
      <c r="G152" s="264"/>
      <c r="H152" s="154">
        <v>162</v>
      </c>
      <c r="I152" s="242"/>
      <c r="J152" s="155"/>
      <c r="K152" s="152">
        <f t="shared" si="3"/>
        <v>0</v>
      </c>
      <c r="L152" s="156"/>
    </row>
    <row r="153" spans="2:16">
      <c r="B153" s="153">
        <v>495</v>
      </c>
      <c r="C153" s="264" t="s">
        <v>550</v>
      </c>
      <c r="D153" s="264"/>
      <c r="E153" s="264"/>
      <c r="F153" s="264"/>
      <c r="G153" s="264"/>
      <c r="H153" s="154">
        <v>163</v>
      </c>
      <c r="I153" s="155"/>
      <c r="J153" s="155"/>
      <c r="K153" s="152">
        <f t="shared" si="3"/>
        <v>0</v>
      </c>
      <c r="L153" s="156"/>
    </row>
    <row r="154" spans="2:16">
      <c r="B154" s="150">
        <v>0</v>
      </c>
      <c r="C154" s="257" t="s">
        <v>551</v>
      </c>
      <c r="D154" s="257"/>
      <c r="E154" s="257"/>
      <c r="F154" s="257"/>
      <c r="G154" s="257"/>
      <c r="H154" s="151">
        <v>164</v>
      </c>
      <c r="I154" s="152">
        <f>I91+I125+I116</f>
        <v>6784657</v>
      </c>
      <c r="J154" s="152">
        <f>J91+J125+J116</f>
        <v>0</v>
      </c>
      <c r="K154" s="152">
        <f t="shared" si="3"/>
        <v>6784657</v>
      </c>
      <c r="L154" s="152">
        <f>L91+L125+L116</f>
        <v>9080843</v>
      </c>
    </row>
    <row r="155" spans="2:16">
      <c r="B155" s="150" t="s">
        <v>552</v>
      </c>
      <c r="C155" s="257" t="s">
        <v>553</v>
      </c>
      <c r="D155" s="257"/>
      <c r="E155" s="257"/>
      <c r="F155" s="257"/>
      <c r="G155" s="257"/>
      <c r="H155" s="151">
        <v>165</v>
      </c>
      <c r="I155" s="152"/>
      <c r="J155" s="152"/>
      <c r="K155" s="152">
        <f t="shared" si="3"/>
        <v>0</v>
      </c>
      <c r="L155" s="157"/>
    </row>
    <row r="156" spans="2:16">
      <c r="B156" s="150">
        <v>0</v>
      </c>
      <c r="C156" s="257" t="s">
        <v>554</v>
      </c>
      <c r="D156" s="257"/>
      <c r="E156" s="257"/>
      <c r="F156" s="257"/>
      <c r="G156" s="257"/>
      <c r="H156" s="151">
        <v>166</v>
      </c>
      <c r="I156" s="152">
        <f>I154+I155</f>
        <v>6784657</v>
      </c>
      <c r="J156" s="152">
        <f>J154+J155</f>
        <v>0</v>
      </c>
      <c r="K156" s="152">
        <f t="shared" si="3"/>
        <v>6784657</v>
      </c>
      <c r="L156" s="152">
        <f>L154+L155</f>
        <v>9080843</v>
      </c>
      <c r="P156" s="243"/>
    </row>
    <row r="158" spans="2:16" ht="13.5" thickBot="1">
      <c r="B158" s="199" t="s">
        <v>148</v>
      </c>
      <c r="C158" s="200" t="s">
        <v>165</v>
      </c>
      <c r="G158" s="258" t="s">
        <v>151</v>
      </c>
      <c r="H158" s="259"/>
      <c r="I158" s="259"/>
      <c r="J158" s="258" t="s">
        <v>152</v>
      </c>
      <c r="K158" s="259"/>
      <c r="L158" s="259"/>
    </row>
    <row r="159" spans="2:16" ht="13.5" thickBot="1">
      <c r="B159" s="199" t="s">
        <v>149</v>
      </c>
      <c r="C159" s="229" t="s">
        <v>685</v>
      </c>
      <c r="E159" s="200" t="s">
        <v>150</v>
      </c>
      <c r="J159" s="255" t="s">
        <v>176</v>
      </c>
      <c r="K159" s="256"/>
      <c r="L159" s="256"/>
    </row>
  </sheetData>
  <mergeCells count="163">
    <mergeCell ref="B14:B15"/>
    <mergeCell ref="C14:G15"/>
    <mergeCell ref="C17:G17"/>
    <mergeCell ref="C18:G18"/>
    <mergeCell ref="C19:G19"/>
    <mergeCell ref="C20:G20"/>
    <mergeCell ref="C23:G23"/>
    <mergeCell ref="C24:G24"/>
    <mergeCell ref="C25:G25"/>
    <mergeCell ref="C40:G40"/>
    <mergeCell ref="C41:G41"/>
    <mergeCell ref="C42:G42"/>
    <mergeCell ref="C43:G43"/>
    <mergeCell ref="C44:G44"/>
    <mergeCell ref="H14:H15"/>
    <mergeCell ref="I14:K14"/>
    <mergeCell ref="L14:L15"/>
    <mergeCell ref="C16:G16"/>
    <mergeCell ref="C29:G29"/>
    <mergeCell ref="C30:G30"/>
    <mergeCell ref="C21:G21"/>
    <mergeCell ref="C22:G22"/>
    <mergeCell ref="C26:G26"/>
    <mergeCell ref="C27:G27"/>
    <mergeCell ref="C28:G28"/>
    <mergeCell ref="C77:G77"/>
    <mergeCell ref="C31:G31"/>
    <mergeCell ref="C32:G32"/>
    <mergeCell ref="C33:G33"/>
    <mergeCell ref="C34:G34"/>
    <mergeCell ref="C57:G57"/>
    <mergeCell ref="C58:G58"/>
    <mergeCell ref="C47:G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C45:G45"/>
    <mergeCell ref="C46:G46"/>
    <mergeCell ref="C35:G35"/>
    <mergeCell ref="C36:G36"/>
    <mergeCell ref="C37:G37"/>
    <mergeCell ref="C38:G38"/>
    <mergeCell ref="C39:G39"/>
    <mergeCell ref="C76:G76"/>
    <mergeCell ref="C69:G69"/>
    <mergeCell ref="C70:G70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71:G71"/>
    <mergeCell ref="C72:G72"/>
    <mergeCell ref="C73:G73"/>
    <mergeCell ref="C74:G74"/>
    <mergeCell ref="C75:G75"/>
    <mergeCell ref="C79:G79"/>
    <mergeCell ref="C80:G80"/>
    <mergeCell ref="C83:G83"/>
    <mergeCell ref="B87:B88"/>
    <mergeCell ref="C87:G88"/>
    <mergeCell ref="C81:G81"/>
    <mergeCell ref="C82:G82"/>
    <mergeCell ref="H87:H88"/>
    <mergeCell ref="C78:G78"/>
    <mergeCell ref="C93:G93"/>
    <mergeCell ref="C94:G94"/>
    <mergeCell ref="C95:G95"/>
    <mergeCell ref="C106:G106"/>
    <mergeCell ref="C97:G97"/>
    <mergeCell ref="C98:G98"/>
    <mergeCell ref="L87:L88"/>
    <mergeCell ref="C89:G89"/>
    <mergeCell ref="I89:J89"/>
    <mergeCell ref="C90:G90"/>
    <mergeCell ref="C91:G91"/>
    <mergeCell ref="C92:G92"/>
    <mergeCell ref="I87:J88"/>
    <mergeCell ref="K87:K88"/>
    <mergeCell ref="C107:G107"/>
    <mergeCell ref="C108:G108"/>
    <mergeCell ref="C121:G121"/>
    <mergeCell ref="C120:G120"/>
    <mergeCell ref="C96:G96"/>
    <mergeCell ref="C109:G109"/>
    <mergeCell ref="C110:G110"/>
    <mergeCell ref="C99:G99"/>
    <mergeCell ref="C100:G100"/>
    <mergeCell ref="C101:G101"/>
    <mergeCell ref="C102:G102"/>
    <mergeCell ref="C103:G103"/>
    <mergeCell ref="C104:G104"/>
    <mergeCell ref="C105:G105"/>
    <mergeCell ref="C140:G140"/>
    <mergeCell ref="C122:G122"/>
    <mergeCell ref="C111:G111"/>
    <mergeCell ref="C112:G112"/>
    <mergeCell ref="C113:G113"/>
    <mergeCell ref="C114:G114"/>
    <mergeCell ref="C115:G115"/>
    <mergeCell ref="C116:G116"/>
    <mergeCell ref="C117:G117"/>
    <mergeCell ref="C118:G118"/>
    <mergeCell ref="C119:G119"/>
    <mergeCell ref="J3:L3"/>
    <mergeCell ref="B10:L10"/>
    <mergeCell ref="B11:L11"/>
    <mergeCell ref="B4:D4"/>
    <mergeCell ref="B5:E5"/>
    <mergeCell ref="C6:D6"/>
    <mergeCell ref="C7:D7"/>
    <mergeCell ref="J4:K4"/>
    <mergeCell ref="C153:G153"/>
    <mergeCell ref="J5:K5"/>
    <mergeCell ref="C133:G133"/>
    <mergeCell ref="C143:G143"/>
    <mergeCell ref="C123:G123"/>
    <mergeCell ref="C124:G124"/>
    <mergeCell ref="C125:G125"/>
    <mergeCell ref="C126:G126"/>
    <mergeCell ref="C127:G127"/>
    <mergeCell ref="C128:G128"/>
    <mergeCell ref="C129:G129"/>
    <mergeCell ref="C130:G130"/>
    <mergeCell ref="C135:G135"/>
    <mergeCell ref="C136:G136"/>
    <mergeCell ref="C137:G137"/>
    <mergeCell ref="C138:G138"/>
    <mergeCell ref="J159:L159"/>
    <mergeCell ref="C156:G156"/>
    <mergeCell ref="G158:I158"/>
    <mergeCell ref="J158:L158"/>
    <mergeCell ref="C155:G155"/>
    <mergeCell ref="C154:G154"/>
    <mergeCell ref="J6:K6"/>
    <mergeCell ref="B12:L12"/>
    <mergeCell ref="I13:L13"/>
    <mergeCell ref="C147:G147"/>
    <mergeCell ref="C148:G148"/>
    <mergeCell ref="C141:G141"/>
    <mergeCell ref="C145:G145"/>
    <mergeCell ref="C142:G142"/>
    <mergeCell ref="C149:G149"/>
    <mergeCell ref="C150:G150"/>
    <mergeCell ref="C151:G151"/>
    <mergeCell ref="C152:G152"/>
    <mergeCell ref="C146:G146"/>
    <mergeCell ref="C131:G131"/>
    <mergeCell ref="C132:G132"/>
    <mergeCell ref="C144:G144"/>
    <mergeCell ref="C134:G134"/>
    <mergeCell ref="C139:G139"/>
  </mergeCells>
  <phoneticPr fontId="1" type="noConversion"/>
  <dataValidations count="3">
    <dataValidation type="whole" operator="notEqual" allowBlank="1" showInputMessage="1" showErrorMessage="1" errorTitle="Greška" error="Unose se vrijednosti u konvertibilnim markama, bez decimalnih mjesta. Dozvoljen je unos negativnih brojeva za AOP 110." prompt="Unose se vrijednosti u konvertibilnim markama, bez decimalnih mjesta. Dozvoljen je unos negativnih brojeva za AOP 110." sqref="L100">
      <formula1>0</formula1>
    </dataValidation>
    <dataValidation type="whole" operator="greaterThanOrEqual" allowBlank="1" showInputMessage="1" showErrorMessage="1" errorTitle="Greška" error="Unose se vrijednosti u konvertibilnim markama, bez decimalnih mjesta. Nije dozvoljen unos negativnih brojeva." prompt="U ovo polje se ne unosi iznos.&#10;Polje se automatski računa u skladu sa formulom." sqref="L56:L57 I38:L38 K18:K24 I25:L25 I32:L32 L18:L19 L48:L49 I56:J57 L81 I64:L64 I73:L73 L79 I18:J19 K26:K31 K33:K37 I48:J49 K65:K72 K74:K85 K39:K63 I79:J79 I81:J81 I83:J85 L83:L85">
      <formula1>0</formula1>
    </dataValidation>
    <dataValidation type="whole" operator="greaterThanOrEqual" allowBlank="1" showInputMessage="1" showErrorMessage="1" errorTitle="Greška" error="Unose se vrijednosti u konvertibilnim markama, bez decimalnih mjesta. Nije dozvoljen unos negativnih brojeva." sqref="I20:J20 I22:J24 L20:L24 I26:J31 L26:L31 I33:J37 L33:L37 I39:J47 L39:L47 I50:J55 L50:L55 I58:J63 L58:L63 I65:J72 L65:L72 I74:J78 L74:L78 I80:J80 L80 I82:J82 L82 L102:L107 L109:L112 L114:L115 L117:L124 L127:L133 L136:L139 L141:L153 L93:L99 L155">
      <formula1>0</formula1>
    </dataValidation>
  </dataValidations>
  <pageMargins left="0.23622047244094491" right="0.23622047244094491" top="0.28000000000000003" bottom="0.34" header="0.25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33"/>
  <sheetViews>
    <sheetView topLeftCell="B40" workbookViewId="0">
      <selection activeCell="M10" sqref="M10"/>
    </sheetView>
  </sheetViews>
  <sheetFormatPr defaultRowHeight="12.75"/>
  <cols>
    <col min="1" max="1" width="0.85546875" customWidth="1"/>
    <col min="2" max="2" width="19" customWidth="1"/>
    <col min="3" max="3" width="56.28515625" customWidth="1"/>
    <col min="4" max="4" width="3.140625" customWidth="1"/>
    <col min="5" max="5" width="4.28515625" customWidth="1"/>
    <col min="6" max="6" width="4.5703125" customWidth="1"/>
    <col min="7" max="7" width="7.28515625" customWidth="1"/>
    <col min="8" max="8" width="10.7109375" customWidth="1"/>
    <col min="9" max="9" width="13.42578125" customWidth="1"/>
    <col min="10" max="10" width="14.42578125" customWidth="1"/>
    <col min="11" max="11" width="5" customWidth="1"/>
  </cols>
  <sheetData>
    <row r="1" spans="2:11">
      <c r="B1" s="189" t="s">
        <v>140</v>
      </c>
      <c r="C1" s="295" t="s">
        <v>158</v>
      </c>
      <c r="D1" s="295"/>
      <c r="E1" s="191"/>
      <c r="H1" s="195" t="s">
        <v>146</v>
      </c>
      <c r="I1" s="197" t="s">
        <v>141</v>
      </c>
      <c r="J1" s="197"/>
    </row>
    <row r="2" spans="2:11">
      <c r="B2" s="189" t="s">
        <v>142</v>
      </c>
      <c r="C2" s="295" t="s">
        <v>174</v>
      </c>
      <c r="D2" s="295"/>
      <c r="E2" s="192"/>
      <c r="H2" s="191"/>
      <c r="I2" s="265" t="s">
        <v>160</v>
      </c>
      <c r="J2" s="265"/>
      <c r="K2" s="265"/>
    </row>
    <row r="3" spans="2:11" ht="8.25" customHeight="1">
      <c r="B3" s="267" t="s">
        <v>143</v>
      </c>
      <c r="C3" s="267"/>
      <c r="D3" s="267"/>
      <c r="E3" s="193"/>
      <c r="H3" s="191"/>
      <c r="I3" s="304" t="s">
        <v>147</v>
      </c>
      <c r="J3" s="304"/>
      <c r="K3" s="304"/>
    </row>
    <row r="4" spans="2:11" ht="13.5" customHeight="1">
      <c r="B4" s="267"/>
      <c r="C4" s="267"/>
      <c r="D4" s="267"/>
      <c r="E4" s="193"/>
      <c r="H4" s="191"/>
      <c r="I4" s="304" t="s">
        <v>147</v>
      </c>
      <c r="J4" s="304"/>
      <c r="K4" s="304"/>
    </row>
    <row r="5" spans="2:11" ht="14.25" customHeight="1">
      <c r="B5" s="268" t="s">
        <v>175</v>
      </c>
      <c r="C5" s="268"/>
      <c r="D5" s="268"/>
      <c r="E5" s="268"/>
      <c r="H5" s="191"/>
      <c r="I5" s="304" t="s">
        <v>147</v>
      </c>
      <c r="J5" s="304"/>
      <c r="K5" s="304"/>
    </row>
    <row r="6" spans="2:11" ht="13.5" thickBot="1">
      <c r="B6" s="189" t="s">
        <v>144</v>
      </c>
      <c r="C6" s="295" t="s">
        <v>89</v>
      </c>
      <c r="D6" s="295"/>
      <c r="E6" s="189"/>
      <c r="H6" s="191"/>
      <c r="I6" s="296" t="s">
        <v>147</v>
      </c>
      <c r="J6" s="296"/>
      <c r="K6" s="296"/>
    </row>
    <row r="7" spans="2:11">
      <c r="B7" s="189" t="s">
        <v>145</v>
      </c>
      <c r="C7" s="295" t="s">
        <v>159</v>
      </c>
      <c r="D7" s="295"/>
      <c r="E7" s="194"/>
      <c r="H7" s="194"/>
      <c r="I7" s="196"/>
      <c r="J7" s="196"/>
    </row>
    <row r="9" spans="2:11" ht="15.75">
      <c r="B9" s="266" t="s">
        <v>153</v>
      </c>
      <c r="C9" s="266"/>
      <c r="D9" s="266"/>
      <c r="E9" s="266"/>
      <c r="F9" s="266"/>
      <c r="G9" s="266"/>
      <c r="H9" s="266"/>
      <c r="I9" s="266"/>
      <c r="J9" s="266"/>
    </row>
    <row r="10" spans="2:11">
      <c r="B10" s="261" t="s">
        <v>154</v>
      </c>
      <c r="C10" s="261"/>
      <c r="D10" s="261"/>
      <c r="E10" s="261"/>
      <c r="F10" s="261"/>
      <c r="G10" s="261"/>
      <c r="H10" s="261"/>
      <c r="I10" s="261"/>
      <c r="J10" s="261"/>
    </row>
    <row r="11" spans="2:11">
      <c r="B11" s="261" t="s">
        <v>686</v>
      </c>
      <c r="C11" s="261"/>
      <c r="D11" s="261"/>
      <c r="E11" s="261"/>
      <c r="F11" s="261"/>
      <c r="G11" s="261"/>
      <c r="H11" s="261"/>
      <c r="I11" s="261"/>
      <c r="J11" s="261"/>
    </row>
    <row r="12" spans="2:11">
      <c r="B12" s="305" t="s">
        <v>343</v>
      </c>
      <c r="C12" s="280" t="s">
        <v>344</v>
      </c>
      <c r="D12" s="280"/>
      <c r="E12" s="280"/>
      <c r="F12" s="280"/>
      <c r="G12" s="280"/>
      <c r="H12" s="278" t="s">
        <v>345</v>
      </c>
      <c r="I12" s="280" t="s">
        <v>555</v>
      </c>
      <c r="J12" s="309"/>
    </row>
    <row r="13" spans="2:11" ht="26.25" customHeight="1">
      <c r="B13" s="306"/>
      <c r="C13" s="307"/>
      <c r="D13" s="307"/>
      <c r="E13" s="307"/>
      <c r="F13" s="307"/>
      <c r="G13" s="307"/>
      <c r="H13" s="308"/>
      <c r="I13" s="20" t="s">
        <v>556</v>
      </c>
      <c r="J13" s="224" t="s">
        <v>557</v>
      </c>
    </row>
    <row r="14" spans="2:11">
      <c r="B14" s="225">
        <v>1</v>
      </c>
      <c r="C14" s="298">
        <v>2</v>
      </c>
      <c r="D14" s="298"/>
      <c r="E14" s="298"/>
      <c r="F14" s="298"/>
      <c r="G14" s="298"/>
      <c r="H14" s="226">
        <v>3</v>
      </c>
      <c r="I14" s="226">
        <v>4</v>
      </c>
      <c r="J14" s="227">
        <v>5</v>
      </c>
    </row>
    <row r="15" spans="2:11">
      <c r="B15" s="202">
        <v>0</v>
      </c>
      <c r="C15" s="310" t="s">
        <v>214</v>
      </c>
      <c r="D15" s="310"/>
      <c r="E15" s="310"/>
      <c r="F15" s="310"/>
      <c r="G15" s="310"/>
      <c r="H15" s="203">
        <v>0</v>
      </c>
      <c r="I15" s="204"/>
      <c r="J15" s="205"/>
    </row>
    <row r="16" spans="2:11">
      <c r="B16" s="206">
        <v>0</v>
      </c>
      <c r="C16" s="297" t="s">
        <v>215</v>
      </c>
      <c r="D16" s="297"/>
      <c r="E16" s="297"/>
      <c r="F16" s="297"/>
      <c r="G16" s="297"/>
      <c r="H16" s="148">
        <v>201</v>
      </c>
      <c r="I16" s="159">
        <f>I17+I21+I25+I26-I27+I28-I29+I30</f>
        <v>379746</v>
      </c>
      <c r="J16" s="159">
        <f>J17+J21+J25+J26-J27+J28-J29+J30</f>
        <v>390869</v>
      </c>
    </row>
    <row r="17" spans="2:10">
      <c r="B17" s="207">
        <v>60</v>
      </c>
      <c r="C17" s="299" t="s">
        <v>216</v>
      </c>
      <c r="D17" s="299"/>
      <c r="E17" s="299"/>
      <c r="F17" s="299"/>
      <c r="G17" s="299"/>
      <c r="H17" s="149">
        <v>202</v>
      </c>
      <c r="I17" s="161">
        <f>I18+I19+I20</f>
        <v>0</v>
      </c>
      <c r="J17" s="184">
        <v>0</v>
      </c>
    </row>
    <row r="18" spans="2:10">
      <c r="B18" s="207">
        <v>600</v>
      </c>
      <c r="C18" s="299" t="s">
        <v>217</v>
      </c>
      <c r="D18" s="299"/>
      <c r="E18" s="299"/>
      <c r="F18" s="299"/>
      <c r="G18" s="299"/>
      <c r="H18" s="149">
        <v>203</v>
      </c>
      <c r="I18" s="160"/>
      <c r="J18" s="183"/>
    </row>
    <row r="19" spans="2:10">
      <c r="B19" s="207" t="s">
        <v>218</v>
      </c>
      <c r="C19" s="299" t="s">
        <v>219</v>
      </c>
      <c r="D19" s="299"/>
      <c r="E19" s="299"/>
      <c r="F19" s="299"/>
      <c r="G19" s="299"/>
      <c r="H19" s="149">
        <v>204</v>
      </c>
      <c r="I19" s="160"/>
      <c r="J19" s="183"/>
    </row>
    <row r="20" spans="2:10">
      <c r="B20" s="207">
        <v>604</v>
      </c>
      <c r="C20" s="299" t="s">
        <v>220</v>
      </c>
      <c r="D20" s="299"/>
      <c r="E20" s="299"/>
      <c r="F20" s="299"/>
      <c r="G20" s="299"/>
      <c r="H20" s="149">
        <v>205</v>
      </c>
      <c r="I20" s="160"/>
      <c r="J20" s="183"/>
    </row>
    <row r="21" spans="2:10">
      <c r="B21" s="207">
        <v>61</v>
      </c>
      <c r="C21" s="299" t="s">
        <v>221</v>
      </c>
      <c r="D21" s="299"/>
      <c r="E21" s="299"/>
      <c r="F21" s="299"/>
      <c r="G21" s="299"/>
      <c r="H21" s="149">
        <v>206</v>
      </c>
      <c r="I21" s="161">
        <f>I22+I23+I24</f>
        <v>353407</v>
      </c>
      <c r="J21" s="184">
        <f>J22+J23+J24</f>
        <v>390869</v>
      </c>
    </row>
    <row r="22" spans="2:10">
      <c r="B22" s="207">
        <v>610</v>
      </c>
      <c r="C22" s="299" t="s">
        <v>222</v>
      </c>
      <c r="D22" s="299"/>
      <c r="E22" s="299"/>
      <c r="F22" s="299"/>
      <c r="G22" s="299"/>
      <c r="H22" s="149">
        <v>207</v>
      </c>
      <c r="I22" s="160"/>
      <c r="J22" s="183"/>
    </row>
    <row r="23" spans="2:10">
      <c r="B23" s="207" t="s">
        <v>223</v>
      </c>
      <c r="C23" s="299" t="s">
        <v>224</v>
      </c>
      <c r="D23" s="299"/>
      <c r="E23" s="299"/>
      <c r="F23" s="299"/>
      <c r="G23" s="299"/>
      <c r="H23" s="149">
        <v>208</v>
      </c>
      <c r="I23" s="160">
        <v>353407</v>
      </c>
      <c r="J23" s="183">
        <v>390869</v>
      </c>
    </row>
    <row r="24" spans="2:10">
      <c r="B24" s="207">
        <v>614</v>
      </c>
      <c r="C24" s="299" t="s">
        <v>225</v>
      </c>
      <c r="D24" s="299"/>
      <c r="E24" s="299"/>
      <c r="F24" s="299"/>
      <c r="G24" s="299"/>
      <c r="H24" s="149">
        <v>209</v>
      </c>
      <c r="I24" s="160"/>
      <c r="J24" s="183"/>
    </row>
    <row r="25" spans="2:10">
      <c r="B25" s="207">
        <v>62</v>
      </c>
      <c r="C25" s="299" t="s">
        <v>226</v>
      </c>
      <c r="D25" s="299"/>
      <c r="E25" s="299"/>
      <c r="F25" s="299"/>
      <c r="G25" s="299"/>
      <c r="H25" s="149">
        <v>210</v>
      </c>
      <c r="I25" s="160"/>
      <c r="J25" s="183"/>
    </row>
    <row r="26" spans="2:10">
      <c r="B26" s="207">
        <v>630</v>
      </c>
      <c r="C26" s="299" t="s">
        <v>227</v>
      </c>
      <c r="D26" s="299"/>
      <c r="E26" s="299"/>
      <c r="F26" s="299"/>
      <c r="G26" s="299"/>
      <c r="H26" s="149">
        <v>211</v>
      </c>
      <c r="I26" s="160"/>
      <c r="J26" s="183"/>
    </row>
    <row r="27" spans="2:10">
      <c r="B27" s="207">
        <v>631</v>
      </c>
      <c r="C27" s="299" t="s">
        <v>228</v>
      </c>
      <c r="D27" s="299"/>
      <c r="E27" s="299"/>
      <c r="F27" s="299"/>
      <c r="G27" s="299"/>
      <c r="H27" s="149">
        <v>212</v>
      </c>
      <c r="I27" s="160"/>
      <c r="J27" s="183"/>
    </row>
    <row r="28" spans="2:10">
      <c r="B28" s="207" t="s">
        <v>229</v>
      </c>
      <c r="C28" s="299" t="s">
        <v>230</v>
      </c>
      <c r="D28" s="299"/>
      <c r="E28" s="299"/>
      <c r="F28" s="299"/>
      <c r="G28" s="299"/>
      <c r="H28" s="149">
        <v>213</v>
      </c>
      <c r="I28" s="160"/>
      <c r="J28" s="183"/>
    </row>
    <row r="29" spans="2:10">
      <c r="B29" s="207" t="s">
        <v>231</v>
      </c>
      <c r="C29" s="299" t="s">
        <v>232</v>
      </c>
      <c r="D29" s="299"/>
      <c r="E29" s="299"/>
      <c r="F29" s="299"/>
      <c r="G29" s="299"/>
      <c r="H29" s="149">
        <v>214</v>
      </c>
      <c r="I29" s="160"/>
      <c r="J29" s="183"/>
    </row>
    <row r="30" spans="2:10">
      <c r="B30" s="207" t="s">
        <v>233</v>
      </c>
      <c r="C30" s="299" t="s">
        <v>234</v>
      </c>
      <c r="D30" s="299"/>
      <c r="E30" s="299"/>
      <c r="F30" s="299"/>
      <c r="G30" s="299"/>
      <c r="H30" s="149">
        <v>215</v>
      </c>
      <c r="I30" s="160">
        <v>26339</v>
      </c>
      <c r="J30" s="183">
        <v>0</v>
      </c>
    </row>
    <row r="31" spans="2:10">
      <c r="B31" s="206">
        <v>0</v>
      </c>
      <c r="C31" s="297" t="s">
        <v>235</v>
      </c>
      <c r="D31" s="297"/>
      <c r="E31" s="297"/>
      <c r="F31" s="297"/>
      <c r="G31" s="297"/>
      <c r="H31" s="148">
        <v>216</v>
      </c>
      <c r="I31" s="159">
        <f>I32+I33+I34+I37+I38+I41+I42+I43</f>
        <v>261602</v>
      </c>
      <c r="J31" s="182">
        <f>J32+J33+J34+J37+J38+J41+J42+J43</f>
        <v>270071</v>
      </c>
    </row>
    <row r="32" spans="2:10">
      <c r="B32" s="207" t="s">
        <v>236</v>
      </c>
      <c r="C32" s="299" t="s">
        <v>237</v>
      </c>
      <c r="D32" s="299"/>
      <c r="E32" s="299"/>
      <c r="F32" s="299"/>
      <c r="G32" s="299"/>
      <c r="H32" s="149">
        <v>217</v>
      </c>
      <c r="I32" s="160"/>
      <c r="J32" s="183"/>
    </row>
    <row r="33" spans="2:10">
      <c r="B33" s="207" t="s">
        <v>238</v>
      </c>
      <c r="C33" s="299" t="s">
        <v>239</v>
      </c>
      <c r="D33" s="299"/>
      <c r="E33" s="299"/>
      <c r="F33" s="299"/>
      <c r="G33" s="299"/>
      <c r="H33" s="149">
        <v>218</v>
      </c>
      <c r="I33" s="160">
        <f>1026+2949</f>
        <v>3975</v>
      </c>
      <c r="J33" s="183">
        <v>6423</v>
      </c>
    </row>
    <row r="34" spans="2:10">
      <c r="B34" s="207">
        <v>52</v>
      </c>
      <c r="C34" s="299" t="s">
        <v>240</v>
      </c>
      <c r="D34" s="299"/>
      <c r="E34" s="299"/>
      <c r="F34" s="299"/>
      <c r="G34" s="299"/>
      <c r="H34" s="149">
        <v>219</v>
      </c>
      <c r="I34" s="161">
        <f>I35+I36</f>
        <v>203999</v>
      </c>
      <c r="J34" s="184">
        <f>J35+J36</f>
        <v>202398</v>
      </c>
    </row>
    <row r="35" spans="2:10">
      <c r="B35" s="207" t="s">
        <v>241</v>
      </c>
      <c r="C35" s="299" t="s">
        <v>242</v>
      </c>
      <c r="D35" s="299"/>
      <c r="E35" s="299"/>
      <c r="F35" s="299"/>
      <c r="G35" s="299"/>
      <c r="H35" s="149">
        <v>220</v>
      </c>
      <c r="I35" s="160">
        <f>189277+2817</f>
        <v>192094</v>
      </c>
      <c r="J35" s="183">
        <v>190458</v>
      </c>
    </row>
    <row r="36" spans="2:10">
      <c r="B36" s="207" t="s">
        <v>243</v>
      </c>
      <c r="C36" s="299" t="s">
        <v>244</v>
      </c>
      <c r="D36" s="299"/>
      <c r="E36" s="299"/>
      <c r="F36" s="299"/>
      <c r="G36" s="299"/>
      <c r="H36" s="149">
        <v>221</v>
      </c>
      <c r="I36" s="160">
        <v>11905</v>
      </c>
      <c r="J36" s="183">
        <v>11940</v>
      </c>
    </row>
    <row r="37" spans="2:10">
      <c r="B37" s="207" t="s">
        <v>245</v>
      </c>
      <c r="C37" s="299" t="s">
        <v>246</v>
      </c>
      <c r="D37" s="299"/>
      <c r="E37" s="299"/>
      <c r="F37" s="299"/>
      <c r="G37" s="299"/>
      <c r="H37" s="149">
        <v>222</v>
      </c>
      <c r="I37" s="160">
        <f>3785+3405+8500+378+6359-1</f>
        <v>22426</v>
      </c>
      <c r="J37" s="183">
        <v>23616</v>
      </c>
    </row>
    <row r="38" spans="2:10">
      <c r="B38" s="207">
        <v>54</v>
      </c>
      <c r="C38" s="299" t="s">
        <v>247</v>
      </c>
      <c r="D38" s="299"/>
      <c r="E38" s="299"/>
      <c r="F38" s="299"/>
      <c r="G38" s="299"/>
      <c r="H38" s="149">
        <v>223</v>
      </c>
      <c r="I38" s="161">
        <f>I39+I40</f>
        <v>0</v>
      </c>
      <c r="J38" s="184">
        <f>J39+J40</f>
        <v>0</v>
      </c>
    </row>
    <row r="39" spans="2:10">
      <c r="B39" s="207">
        <v>540</v>
      </c>
      <c r="C39" s="299" t="s">
        <v>248</v>
      </c>
      <c r="D39" s="299"/>
      <c r="E39" s="299"/>
      <c r="F39" s="299"/>
      <c r="G39" s="299"/>
      <c r="H39" s="149">
        <v>224</v>
      </c>
      <c r="I39" s="160">
        <v>0</v>
      </c>
      <c r="J39" s="183"/>
    </row>
    <row r="40" spans="2:10">
      <c r="B40" s="207">
        <v>541</v>
      </c>
      <c r="C40" s="299" t="s">
        <v>249</v>
      </c>
      <c r="D40" s="299"/>
      <c r="E40" s="299"/>
      <c r="F40" s="299"/>
      <c r="G40" s="299"/>
      <c r="H40" s="149">
        <v>225</v>
      </c>
      <c r="I40" s="160">
        <v>0</v>
      </c>
      <c r="J40" s="183"/>
    </row>
    <row r="41" spans="2:10">
      <c r="B41" s="207" t="s">
        <v>250</v>
      </c>
      <c r="C41" s="299" t="s">
        <v>251</v>
      </c>
      <c r="D41" s="299"/>
      <c r="E41" s="299"/>
      <c r="F41" s="299"/>
      <c r="G41" s="299"/>
      <c r="H41" s="149">
        <v>226</v>
      </c>
      <c r="I41" s="160">
        <f>14380+646+8789+1281</f>
        <v>25096</v>
      </c>
      <c r="J41" s="183">
        <v>31767</v>
      </c>
    </row>
    <row r="42" spans="2:10">
      <c r="B42" s="207">
        <v>555</v>
      </c>
      <c r="C42" s="299" t="s">
        <v>252</v>
      </c>
      <c r="D42" s="299"/>
      <c r="E42" s="299"/>
      <c r="F42" s="299"/>
      <c r="G42" s="299"/>
      <c r="H42" s="149">
        <v>227</v>
      </c>
      <c r="I42" s="160">
        <v>5933</v>
      </c>
      <c r="J42" s="183">
        <v>5678</v>
      </c>
    </row>
    <row r="43" spans="2:10">
      <c r="B43" s="207">
        <v>556</v>
      </c>
      <c r="C43" s="299" t="s">
        <v>253</v>
      </c>
      <c r="D43" s="299"/>
      <c r="E43" s="299"/>
      <c r="F43" s="299"/>
      <c r="G43" s="299"/>
      <c r="H43" s="149">
        <v>228</v>
      </c>
      <c r="I43" s="160">
        <v>173</v>
      </c>
      <c r="J43" s="183">
        <v>189</v>
      </c>
    </row>
    <row r="44" spans="2:10">
      <c r="B44" s="206">
        <v>0</v>
      </c>
      <c r="C44" s="297" t="s">
        <v>254</v>
      </c>
      <c r="D44" s="297"/>
      <c r="E44" s="297"/>
      <c r="F44" s="297"/>
      <c r="G44" s="297"/>
      <c r="H44" s="148">
        <v>229</v>
      </c>
      <c r="I44" s="159">
        <f>I16-I31</f>
        <v>118144</v>
      </c>
      <c r="J44" s="159">
        <f>J16-J31</f>
        <v>120798</v>
      </c>
    </row>
    <row r="45" spans="2:10">
      <c r="B45" s="206">
        <v>0</v>
      </c>
      <c r="C45" s="297" t="s">
        <v>255</v>
      </c>
      <c r="D45" s="297"/>
      <c r="E45" s="297"/>
      <c r="F45" s="297"/>
      <c r="G45" s="297"/>
      <c r="H45" s="148">
        <v>230</v>
      </c>
      <c r="I45" s="159">
        <v>0</v>
      </c>
      <c r="J45" s="159">
        <v>0</v>
      </c>
    </row>
    <row r="46" spans="2:10">
      <c r="B46" s="206">
        <v>0</v>
      </c>
      <c r="C46" s="297" t="s">
        <v>256</v>
      </c>
      <c r="D46" s="297"/>
      <c r="E46" s="297"/>
      <c r="F46" s="297"/>
      <c r="G46" s="297"/>
      <c r="H46" s="148">
        <v>0</v>
      </c>
      <c r="I46" s="159"/>
      <c r="J46" s="182"/>
    </row>
    <row r="47" spans="2:10">
      <c r="B47" s="206">
        <v>66</v>
      </c>
      <c r="C47" s="297" t="s">
        <v>257</v>
      </c>
      <c r="D47" s="297"/>
      <c r="E47" s="297"/>
      <c r="F47" s="297"/>
      <c r="G47" s="297"/>
      <c r="H47" s="148">
        <v>231</v>
      </c>
      <c r="I47" s="159">
        <f>I48+I49+I50+I51+I52+I53</f>
        <v>179025</v>
      </c>
      <c r="J47" s="159">
        <f>J48+J49+J50+J51+J52+J53</f>
        <v>162371</v>
      </c>
    </row>
    <row r="48" spans="2:10">
      <c r="B48" s="207">
        <v>660</v>
      </c>
      <c r="C48" s="299" t="s">
        <v>258</v>
      </c>
      <c r="D48" s="299"/>
      <c r="E48" s="299"/>
      <c r="F48" s="299"/>
      <c r="G48" s="299"/>
      <c r="H48" s="149">
        <v>232</v>
      </c>
      <c r="I48" s="160"/>
      <c r="J48" s="183"/>
    </row>
    <row r="49" spans="2:10">
      <c r="B49" s="207">
        <v>661</v>
      </c>
      <c r="C49" s="299" t="s">
        <v>259</v>
      </c>
      <c r="D49" s="299"/>
      <c r="E49" s="299"/>
      <c r="F49" s="299"/>
      <c r="G49" s="299"/>
      <c r="H49" s="149">
        <v>233</v>
      </c>
      <c r="I49" s="160">
        <f>20948+3899</f>
        <v>24847</v>
      </c>
      <c r="J49" s="183">
        <v>31179</v>
      </c>
    </row>
    <row r="50" spans="2:10">
      <c r="B50" s="207">
        <v>662</v>
      </c>
      <c r="C50" s="299" t="s">
        <v>260</v>
      </c>
      <c r="D50" s="299"/>
      <c r="E50" s="299"/>
      <c r="F50" s="299"/>
      <c r="G50" s="299"/>
      <c r="H50" s="149">
        <v>234</v>
      </c>
      <c r="I50" s="160"/>
      <c r="J50" s="183"/>
    </row>
    <row r="51" spans="2:10">
      <c r="B51" s="207">
        <v>663</v>
      </c>
      <c r="C51" s="299" t="s">
        <v>261</v>
      </c>
      <c r="D51" s="299"/>
      <c r="E51" s="299"/>
      <c r="F51" s="299"/>
      <c r="G51" s="299"/>
      <c r="H51" s="149">
        <v>235</v>
      </c>
      <c r="I51" s="160"/>
      <c r="J51" s="183"/>
    </row>
    <row r="52" spans="2:10">
      <c r="B52" s="207">
        <v>664</v>
      </c>
      <c r="C52" s="299" t="s">
        <v>262</v>
      </c>
      <c r="D52" s="299"/>
      <c r="E52" s="299"/>
      <c r="F52" s="299"/>
      <c r="G52" s="299"/>
      <c r="H52" s="149">
        <v>236</v>
      </c>
      <c r="I52" s="160"/>
      <c r="J52" s="183"/>
    </row>
    <row r="53" spans="2:10">
      <c r="B53" s="207">
        <v>669</v>
      </c>
      <c r="C53" s="299" t="s">
        <v>263</v>
      </c>
      <c r="D53" s="299"/>
      <c r="E53" s="299"/>
      <c r="F53" s="299"/>
      <c r="G53" s="299"/>
      <c r="H53" s="149">
        <v>237</v>
      </c>
      <c r="I53" s="160">
        <v>154178</v>
      </c>
      <c r="J53" s="183">
        <v>131192</v>
      </c>
    </row>
    <row r="54" spans="2:10">
      <c r="B54" s="206">
        <v>56</v>
      </c>
      <c r="C54" s="297" t="s">
        <v>264</v>
      </c>
      <c r="D54" s="297"/>
      <c r="E54" s="297"/>
      <c r="F54" s="297"/>
      <c r="G54" s="297"/>
      <c r="H54" s="148">
        <v>238</v>
      </c>
      <c r="I54" s="159">
        <f>I55+I56+I57+I58+I59</f>
        <v>0</v>
      </c>
      <c r="J54" s="159">
        <f>J55+J56+J57+J58+J59</f>
        <v>0</v>
      </c>
    </row>
    <row r="55" spans="2:10">
      <c r="B55" s="207">
        <v>560</v>
      </c>
      <c r="C55" s="299" t="s">
        <v>265</v>
      </c>
      <c r="D55" s="299"/>
      <c r="E55" s="299"/>
      <c r="F55" s="299"/>
      <c r="G55" s="299"/>
      <c r="H55" s="149">
        <v>239</v>
      </c>
      <c r="I55" s="160"/>
      <c r="J55" s="183"/>
    </row>
    <row r="56" spans="2:10">
      <c r="B56" s="207">
        <v>561</v>
      </c>
      <c r="C56" s="299" t="s">
        <v>266</v>
      </c>
      <c r="D56" s="299"/>
      <c r="E56" s="299"/>
      <c r="F56" s="299"/>
      <c r="G56" s="299"/>
      <c r="H56" s="149">
        <v>240</v>
      </c>
      <c r="I56" s="160"/>
      <c r="J56" s="183"/>
    </row>
    <row r="57" spans="2:10">
      <c r="B57" s="207">
        <v>562</v>
      </c>
      <c r="C57" s="299" t="s">
        <v>267</v>
      </c>
      <c r="D57" s="299"/>
      <c r="E57" s="299"/>
      <c r="F57" s="299"/>
      <c r="G57" s="299"/>
      <c r="H57" s="149">
        <v>241</v>
      </c>
      <c r="I57" s="160"/>
      <c r="J57" s="183"/>
    </row>
    <row r="58" spans="2:10">
      <c r="B58" s="207">
        <v>563</v>
      </c>
      <c r="C58" s="299" t="s">
        <v>268</v>
      </c>
      <c r="D58" s="299"/>
      <c r="E58" s="299"/>
      <c r="F58" s="299"/>
      <c r="G58" s="299"/>
      <c r="H58" s="149">
        <v>242</v>
      </c>
      <c r="I58" s="160"/>
      <c r="J58" s="183"/>
    </row>
    <row r="59" spans="2:10">
      <c r="B59" s="207">
        <v>569</v>
      </c>
      <c r="C59" s="299" t="s">
        <v>269</v>
      </c>
      <c r="D59" s="299"/>
      <c r="E59" s="299"/>
      <c r="F59" s="299"/>
      <c r="G59" s="299"/>
      <c r="H59" s="149">
        <v>243</v>
      </c>
      <c r="I59" s="160"/>
      <c r="J59" s="183"/>
    </row>
    <row r="60" spans="2:10">
      <c r="B60" s="206">
        <v>0</v>
      </c>
      <c r="C60" s="297" t="s">
        <v>270</v>
      </c>
      <c r="D60" s="297"/>
      <c r="E60" s="297"/>
      <c r="F60" s="297"/>
      <c r="G60" s="297"/>
      <c r="H60" s="148">
        <v>244</v>
      </c>
      <c r="I60" s="159">
        <f>I44+I47-I54-I45</f>
        <v>297169</v>
      </c>
      <c r="J60" s="159">
        <f>J44+J47-J54-J45</f>
        <v>283169</v>
      </c>
    </row>
    <row r="61" spans="2:10">
      <c r="B61" s="206">
        <v>0</v>
      </c>
      <c r="C61" s="297" t="s">
        <v>271</v>
      </c>
      <c r="D61" s="297"/>
      <c r="E61" s="297"/>
      <c r="F61" s="297"/>
      <c r="G61" s="297"/>
      <c r="H61" s="148">
        <v>245</v>
      </c>
      <c r="I61" s="159">
        <v>0</v>
      </c>
      <c r="J61" s="182">
        <v>0</v>
      </c>
    </row>
    <row r="62" spans="2:10">
      <c r="B62" s="206">
        <v>0</v>
      </c>
      <c r="C62" s="297" t="s">
        <v>272</v>
      </c>
      <c r="D62" s="297"/>
      <c r="E62" s="297"/>
      <c r="F62" s="297"/>
      <c r="G62" s="297"/>
      <c r="H62" s="148">
        <v>0</v>
      </c>
      <c r="I62" s="159"/>
      <c r="J62" s="182"/>
    </row>
    <row r="63" spans="2:10">
      <c r="B63" s="206">
        <v>67</v>
      </c>
      <c r="C63" s="297" t="s">
        <v>273</v>
      </c>
      <c r="D63" s="297"/>
      <c r="E63" s="297"/>
      <c r="F63" s="297"/>
      <c r="G63" s="297"/>
      <c r="H63" s="148">
        <v>246</v>
      </c>
      <c r="I63" s="159">
        <f>I64+I65+I66+I67+I68+I69+I70+I71+I72+I73</f>
        <v>315574</v>
      </c>
      <c r="J63" s="159">
        <f>J64+J65+J66+J67+J68+J69+J70+J71+J72+J73</f>
        <v>1000</v>
      </c>
    </row>
    <row r="64" spans="2:10">
      <c r="B64" s="207">
        <v>670</v>
      </c>
      <c r="C64" s="299" t="s">
        <v>274</v>
      </c>
      <c r="D64" s="299"/>
      <c r="E64" s="299"/>
      <c r="F64" s="299"/>
      <c r="G64" s="299"/>
      <c r="H64" s="149">
        <v>247</v>
      </c>
      <c r="I64" s="160"/>
      <c r="J64" s="183">
        <v>1000</v>
      </c>
    </row>
    <row r="65" spans="2:10">
      <c r="B65" s="207">
        <v>671</v>
      </c>
      <c r="C65" s="299" t="s">
        <v>275</v>
      </c>
      <c r="D65" s="299"/>
      <c r="E65" s="299"/>
      <c r="F65" s="299"/>
      <c r="G65" s="299"/>
      <c r="H65" s="149">
        <v>248</v>
      </c>
      <c r="I65" s="160"/>
      <c r="J65" s="183"/>
    </row>
    <row r="66" spans="2:10">
      <c r="B66" s="207">
        <v>672</v>
      </c>
      <c r="C66" s="299" t="s">
        <v>276</v>
      </c>
      <c r="D66" s="299"/>
      <c r="E66" s="299"/>
      <c r="F66" s="299"/>
      <c r="G66" s="299"/>
      <c r="H66" s="149">
        <v>249</v>
      </c>
      <c r="I66" s="160"/>
      <c r="J66" s="183"/>
    </row>
    <row r="67" spans="2:10">
      <c r="B67" s="207">
        <v>673</v>
      </c>
      <c r="C67" s="299" t="s">
        <v>277</v>
      </c>
      <c r="D67" s="299"/>
      <c r="E67" s="299"/>
      <c r="F67" s="299"/>
      <c r="G67" s="299"/>
      <c r="H67" s="149">
        <v>250</v>
      </c>
      <c r="I67" s="160"/>
      <c r="J67" s="183"/>
    </row>
    <row r="68" spans="2:10">
      <c r="B68" s="207">
        <v>674</v>
      </c>
      <c r="C68" s="299" t="s">
        <v>278</v>
      </c>
      <c r="D68" s="299"/>
      <c r="E68" s="299"/>
      <c r="F68" s="299"/>
      <c r="G68" s="299"/>
      <c r="H68" s="149">
        <v>251</v>
      </c>
      <c r="I68" s="160"/>
      <c r="J68" s="183"/>
    </row>
    <row r="69" spans="2:10">
      <c r="B69" s="207">
        <v>675</v>
      </c>
      <c r="C69" s="299" t="s">
        <v>279</v>
      </c>
      <c r="D69" s="299"/>
      <c r="E69" s="299"/>
      <c r="F69" s="299"/>
      <c r="G69" s="299"/>
      <c r="H69" s="149">
        <v>252</v>
      </c>
      <c r="I69" s="160"/>
      <c r="J69" s="183"/>
    </row>
    <row r="70" spans="2:10">
      <c r="B70" s="207">
        <v>676</v>
      </c>
      <c r="C70" s="299" t="s">
        <v>280</v>
      </c>
      <c r="D70" s="299"/>
      <c r="E70" s="299"/>
      <c r="F70" s="299"/>
      <c r="G70" s="299"/>
      <c r="H70" s="149">
        <v>253</v>
      </c>
      <c r="I70" s="160"/>
      <c r="J70" s="183"/>
    </row>
    <row r="71" spans="2:10">
      <c r="B71" s="207">
        <v>677</v>
      </c>
      <c r="C71" s="299" t="s">
        <v>281</v>
      </c>
      <c r="D71" s="299"/>
      <c r="E71" s="299"/>
      <c r="F71" s="299"/>
      <c r="G71" s="299"/>
      <c r="H71" s="149">
        <v>254</v>
      </c>
      <c r="I71" s="160"/>
      <c r="J71" s="183"/>
    </row>
    <row r="72" spans="2:10">
      <c r="B72" s="207">
        <v>678</v>
      </c>
      <c r="C72" s="299" t="s">
        <v>282</v>
      </c>
      <c r="D72" s="299"/>
      <c r="E72" s="299"/>
      <c r="F72" s="299"/>
      <c r="G72" s="299"/>
      <c r="H72" s="149">
        <v>255</v>
      </c>
      <c r="I72" s="160"/>
      <c r="J72" s="183"/>
    </row>
    <row r="73" spans="2:10">
      <c r="B73" s="207">
        <v>679</v>
      </c>
      <c r="C73" s="299" t="s">
        <v>283</v>
      </c>
      <c r="D73" s="299"/>
      <c r="E73" s="299"/>
      <c r="F73" s="299"/>
      <c r="G73" s="299"/>
      <c r="H73" s="149">
        <v>256</v>
      </c>
      <c r="I73" s="160">
        <v>315574</v>
      </c>
      <c r="J73" s="183"/>
    </row>
    <row r="74" spans="2:10">
      <c r="B74" s="206">
        <v>57</v>
      </c>
      <c r="C74" s="297" t="s">
        <v>284</v>
      </c>
      <c r="D74" s="297"/>
      <c r="E74" s="297"/>
      <c r="F74" s="297"/>
      <c r="G74" s="297"/>
      <c r="H74" s="148">
        <v>257</v>
      </c>
      <c r="I74" s="159">
        <f>I75+I76+I77+I78+I79+I80+I81+I82+I83+I84</f>
        <v>3163767</v>
      </c>
      <c r="J74" s="182">
        <f>J75+J76+J77+J78+J79+J80+J81+J82+J83+J84</f>
        <v>0</v>
      </c>
    </row>
    <row r="75" spans="2:10">
      <c r="B75" s="207">
        <v>570</v>
      </c>
      <c r="C75" s="299" t="s">
        <v>285</v>
      </c>
      <c r="D75" s="299"/>
      <c r="E75" s="299"/>
      <c r="F75" s="299"/>
      <c r="G75" s="299"/>
      <c r="H75" s="149">
        <v>258</v>
      </c>
      <c r="I75" s="160"/>
      <c r="J75" s="183"/>
    </row>
    <row r="76" spans="2:10">
      <c r="B76" s="207">
        <v>571</v>
      </c>
      <c r="C76" s="299" t="s">
        <v>286</v>
      </c>
      <c r="D76" s="299"/>
      <c r="E76" s="299"/>
      <c r="F76" s="299"/>
      <c r="G76" s="299"/>
      <c r="H76" s="149">
        <v>259</v>
      </c>
      <c r="I76" s="160"/>
      <c r="J76" s="183"/>
    </row>
    <row r="77" spans="2:10">
      <c r="B77" s="207">
        <v>572</v>
      </c>
      <c r="C77" s="299" t="s">
        <v>287</v>
      </c>
      <c r="D77" s="299"/>
      <c r="E77" s="299"/>
      <c r="F77" s="299"/>
      <c r="G77" s="299"/>
      <c r="H77" s="149">
        <v>260</v>
      </c>
      <c r="I77" s="160"/>
      <c r="J77" s="183"/>
    </row>
    <row r="78" spans="2:10">
      <c r="B78" s="207">
        <v>573</v>
      </c>
      <c r="C78" s="299" t="s">
        <v>288</v>
      </c>
      <c r="D78" s="299"/>
      <c r="E78" s="299"/>
      <c r="F78" s="299"/>
      <c r="G78" s="299"/>
      <c r="H78" s="149">
        <v>261</v>
      </c>
      <c r="I78" s="160"/>
      <c r="J78" s="183"/>
    </row>
    <row r="79" spans="2:10">
      <c r="B79" s="207">
        <v>574</v>
      </c>
      <c r="C79" s="299" t="s">
        <v>289</v>
      </c>
      <c r="D79" s="299"/>
      <c r="E79" s="299"/>
      <c r="F79" s="299"/>
      <c r="G79" s="299"/>
      <c r="H79" s="149">
        <v>262</v>
      </c>
      <c r="I79" s="160">
        <v>3163108</v>
      </c>
      <c r="J79" s="183"/>
    </row>
    <row r="80" spans="2:10">
      <c r="B80" s="207">
        <v>575</v>
      </c>
      <c r="C80" s="299" t="s">
        <v>290</v>
      </c>
      <c r="D80" s="299"/>
      <c r="E80" s="299"/>
      <c r="F80" s="299"/>
      <c r="G80" s="299"/>
      <c r="H80" s="149">
        <v>263</v>
      </c>
      <c r="I80" s="160"/>
      <c r="J80" s="183"/>
    </row>
    <row r="81" spans="2:10">
      <c r="B81" s="207">
        <v>576</v>
      </c>
      <c r="C81" s="299" t="s">
        <v>291</v>
      </c>
      <c r="D81" s="299"/>
      <c r="E81" s="299"/>
      <c r="F81" s="299"/>
      <c r="G81" s="299"/>
      <c r="H81" s="149">
        <v>264</v>
      </c>
      <c r="I81" s="160"/>
      <c r="J81" s="183"/>
    </row>
    <row r="82" spans="2:10">
      <c r="B82" s="207">
        <v>577</v>
      </c>
      <c r="C82" s="299" t="s">
        <v>292</v>
      </c>
      <c r="D82" s="299"/>
      <c r="E82" s="299"/>
      <c r="F82" s="299"/>
      <c r="G82" s="299"/>
      <c r="H82" s="149">
        <v>265</v>
      </c>
      <c r="I82" s="160"/>
      <c r="J82" s="183"/>
    </row>
    <row r="83" spans="2:10">
      <c r="B83" s="207">
        <v>578</v>
      </c>
      <c r="C83" s="299" t="s">
        <v>293</v>
      </c>
      <c r="D83" s="299"/>
      <c r="E83" s="299"/>
      <c r="F83" s="299"/>
      <c r="G83" s="299"/>
      <c r="H83" s="149">
        <v>266</v>
      </c>
      <c r="I83" s="160"/>
      <c r="J83" s="183"/>
    </row>
    <row r="84" spans="2:10">
      <c r="B84" s="207">
        <v>579</v>
      </c>
      <c r="C84" s="299" t="s">
        <v>294</v>
      </c>
      <c r="D84" s="299"/>
      <c r="E84" s="299"/>
      <c r="F84" s="299"/>
      <c r="G84" s="299"/>
      <c r="H84" s="149">
        <v>267</v>
      </c>
      <c r="I84" s="160">
        <v>659</v>
      </c>
      <c r="J84" s="183"/>
    </row>
    <row r="85" spans="2:10">
      <c r="B85" s="206">
        <v>0</v>
      </c>
      <c r="C85" s="297" t="s">
        <v>295</v>
      </c>
      <c r="D85" s="297"/>
      <c r="E85" s="297"/>
      <c r="F85" s="297"/>
      <c r="G85" s="297"/>
      <c r="H85" s="148">
        <v>268</v>
      </c>
      <c r="I85" s="159">
        <v>0</v>
      </c>
      <c r="J85" s="159">
        <f>SUM(J63-J74)</f>
        <v>1000</v>
      </c>
    </row>
    <row r="86" spans="2:10">
      <c r="B86" s="206">
        <v>0</v>
      </c>
      <c r="C86" s="297" t="s">
        <v>296</v>
      </c>
      <c r="D86" s="297"/>
      <c r="E86" s="297"/>
      <c r="F86" s="297"/>
      <c r="G86" s="297"/>
      <c r="H86" s="148">
        <v>269</v>
      </c>
      <c r="I86" s="159">
        <f>I74-I63</f>
        <v>2848193</v>
      </c>
      <c r="J86" s="182">
        <f>J74</f>
        <v>0</v>
      </c>
    </row>
    <row r="87" spans="2:10">
      <c r="B87" s="206">
        <v>0</v>
      </c>
      <c r="C87" s="297" t="s">
        <v>297</v>
      </c>
      <c r="D87" s="297"/>
      <c r="E87" s="297"/>
      <c r="F87" s="297"/>
      <c r="G87" s="297"/>
      <c r="H87" s="148">
        <v>0</v>
      </c>
      <c r="I87" s="159"/>
      <c r="J87" s="182"/>
    </row>
    <row r="88" spans="2:10">
      <c r="B88" s="206">
        <v>68</v>
      </c>
      <c r="C88" s="297" t="s">
        <v>298</v>
      </c>
      <c r="D88" s="297"/>
      <c r="E88" s="297"/>
      <c r="F88" s="297"/>
      <c r="G88" s="297"/>
      <c r="H88" s="148">
        <v>270</v>
      </c>
      <c r="I88" s="159">
        <f>I89+I90+I91+I92+I93+I94+I95+I96+I97</f>
        <v>149108</v>
      </c>
      <c r="J88" s="182">
        <f>J89+J90+J91+J92+J93+J94+J95+J96+J97</f>
        <v>47743</v>
      </c>
    </row>
    <row r="89" spans="2:10">
      <c r="B89" s="207">
        <v>680</v>
      </c>
      <c r="C89" s="299" t="s">
        <v>299</v>
      </c>
      <c r="D89" s="299"/>
      <c r="E89" s="299"/>
      <c r="F89" s="299"/>
      <c r="G89" s="299"/>
      <c r="H89" s="149">
        <v>271</v>
      </c>
      <c r="I89" s="160"/>
      <c r="J89" s="183"/>
    </row>
    <row r="90" spans="2:10">
      <c r="B90" s="207">
        <v>681</v>
      </c>
      <c r="C90" s="299" t="s">
        <v>300</v>
      </c>
      <c r="D90" s="299"/>
      <c r="E90" s="299"/>
      <c r="F90" s="299"/>
      <c r="G90" s="299"/>
      <c r="H90" s="149">
        <v>272</v>
      </c>
      <c r="I90" s="160"/>
      <c r="J90" s="183"/>
    </row>
    <row r="91" spans="2:10">
      <c r="B91" s="207">
        <v>682</v>
      </c>
      <c r="C91" s="299" t="s">
        <v>301</v>
      </c>
      <c r="D91" s="299"/>
      <c r="E91" s="299"/>
      <c r="F91" s="299"/>
      <c r="G91" s="299"/>
      <c r="H91" s="149">
        <v>273</v>
      </c>
      <c r="I91" s="160"/>
      <c r="J91" s="183"/>
    </row>
    <row r="92" spans="2:10">
      <c r="B92" s="207">
        <v>683</v>
      </c>
      <c r="C92" s="299" t="s">
        <v>302</v>
      </c>
      <c r="D92" s="299"/>
      <c r="E92" s="299"/>
      <c r="F92" s="299"/>
      <c r="G92" s="299"/>
      <c r="H92" s="149">
        <v>274</v>
      </c>
      <c r="I92" s="160"/>
      <c r="J92" s="183"/>
    </row>
    <row r="93" spans="2:10">
      <c r="B93" s="207">
        <v>684</v>
      </c>
      <c r="C93" s="299" t="s">
        <v>303</v>
      </c>
      <c r="D93" s="299"/>
      <c r="E93" s="299"/>
      <c r="F93" s="299"/>
      <c r="G93" s="299"/>
      <c r="H93" s="149">
        <v>275</v>
      </c>
      <c r="I93" s="160"/>
      <c r="J93" s="183"/>
    </row>
    <row r="94" spans="2:10">
      <c r="B94" s="207">
        <v>685</v>
      </c>
      <c r="C94" s="299" t="s">
        <v>304</v>
      </c>
      <c r="D94" s="299"/>
      <c r="E94" s="299"/>
      <c r="F94" s="299"/>
      <c r="G94" s="299"/>
      <c r="H94" s="149">
        <v>276</v>
      </c>
      <c r="I94" s="160"/>
      <c r="J94" s="183"/>
    </row>
    <row r="95" spans="2:10">
      <c r="B95" s="207">
        <v>686</v>
      </c>
      <c r="C95" s="299" t="s">
        <v>305</v>
      </c>
      <c r="D95" s="299"/>
      <c r="E95" s="299"/>
      <c r="F95" s="299"/>
      <c r="G95" s="299"/>
      <c r="H95" s="149">
        <v>277</v>
      </c>
      <c r="I95" s="160">
        <v>149108</v>
      </c>
      <c r="J95" s="183">
        <v>47743</v>
      </c>
    </row>
    <row r="96" spans="2:10">
      <c r="B96" s="207">
        <v>687</v>
      </c>
      <c r="C96" s="299" t="s">
        <v>306</v>
      </c>
      <c r="D96" s="299"/>
      <c r="E96" s="299"/>
      <c r="F96" s="299"/>
      <c r="G96" s="299"/>
      <c r="H96" s="149">
        <v>278</v>
      </c>
      <c r="I96" s="160"/>
      <c r="J96" s="183"/>
    </row>
    <row r="97" spans="2:10">
      <c r="B97" s="207">
        <v>689</v>
      </c>
      <c r="C97" s="299" t="s">
        <v>307</v>
      </c>
      <c r="D97" s="299"/>
      <c r="E97" s="299"/>
      <c r="F97" s="299"/>
      <c r="G97" s="299"/>
      <c r="H97" s="149">
        <v>279</v>
      </c>
      <c r="I97" s="160"/>
      <c r="J97" s="183"/>
    </row>
    <row r="98" spans="2:10">
      <c r="B98" s="206">
        <v>58</v>
      </c>
      <c r="C98" s="297" t="s">
        <v>308</v>
      </c>
      <c r="D98" s="297"/>
      <c r="E98" s="297"/>
      <c r="F98" s="297"/>
      <c r="G98" s="297"/>
      <c r="H98" s="148">
        <v>280</v>
      </c>
      <c r="I98" s="159">
        <f>I99+I100+I101+I102+I103+I104+I105+I106+I107</f>
        <v>95724</v>
      </c>
      <c r="J98" s="182">
        <f>J99+J100+J101+J102+J103+J104+J105+J106+J107</f>
        <v>121202</v>
      </c>
    </row>
    <row r="99" spans="2:10">
      <c r="B99" s="207">
        <v>580</v>
      </c>
      <c r="C99" s="299" t="s">
        <v>309</v>
      </c>
      <c r="D99" s="299"/>
      <c r="E99" s="299"/>
      <c r="F99" s="299"/>
      <c r="G99" s="299"/>
      <c r="H99" s="149">
        <v>281</v>
      </c>
      <c r="I99" s="160"/>
      <c r="J99" s="183"/>
    </row>
    <row r="100" spans="2:10">
      <c r="B100" s="207">
        <v>581</v>
      </c>
      <c r="C100" s="299" t="s">
        <v>310</v>
      </c>
      <c r="D100" s="299"/>
      <c r="E100" s="299"/>
      <c r="F100" s="299"/>
      <c r="G100" s="299"/>
      <c r="H100" s="149">
        <v>282</v>
      </c>
      <c r="I100" s="160"/>
      <c r="J100" s="183"/>
    </row>
    <row r="101" spans="2:10">
      <c r="B101" s="207">
        <v>582</v>
      </c>
      <c r="C101" s="299" t="s">
        <v>311</v>
      </c>
      <c r="D101" s="299"/>
      <c r="E101" s="299"/>
      <c r="F101" s="299"/>
      <c r="G101" s="299"/>
      <c r="H101" s="149">
        <v>283</v>
      </c>
      <c r="I101" s="160"/>
      <c r="J101" s="183"/>
    </row>
    <row r="102" spans="2:10">
      <c r="B102" s="207">
        <v>583</v>
      </c>
      <c r="C102" s="299" t="s">
        <v>312</v>
      </c>
      <c r="D102" s="299"/>
      <c r="E102" s="299"/>
      <c r="F102" s="299"/>
      <c r="G102" s="299"/>
      <c r="H102" s="149">
        <v>284</v>
      </c>
      <c r="I102" s="160"/>
      <c r="J102" s="183"/>
    </row>
    <row r="103" spans="2:10">
      <c r="B103" s="207">
        <v>584</v>
      </c>
      <c r="C103" s="299" t="s">
        <v>313</v>
      </c>
      <c r="D103" s="299"/>
      <c r="E103" s="299"/>
      <c r="F103" s="299"/>
      <c r="G103" s="299"/>
      <c r="H103" s="149">
        <v>285</v>
      </c>
      <c r="I103" s="160"/>
      <c r="J103" s="183"/>
    </row>
    <row r="104" spans="2:10">
      <c r="B104" s="207">
        <v>585</v>
      </c>
      <c r="C104" s="299" t="s">
        <v>314</v>
      </c>
      <c r="D104" s="299"/>
      <c r="E104" s="299"/>
      <c r="F104" s="299"/>
      <c r="G104" s="299"/>
      <c r="H104" s="149">
        <v>286</v>
      </c>
      <c r="I104" s="160"/>
      <c r="J104" s="183"/>
    </row>
    <row r="105" spans="2:10">
      <c r="B105" s="207">
        <v>586</v>
      </c>
      <c r="C105" s="299" t="s">
        <v>315</v>
      </c>
      <c r="D105" s="299"/>
      <c r="E105" s="299"/>
      <c r="F105" s="299"/>
      <c r="G105" s="299"/>
      <c r="H105" s="149">
        <v>287</v>
      </c>
      <c r="I105" s="160">
        <v>95724</v>
      </c>
      <c r="J105" s="183">
        <v>121202</v>
      </c>
    </row>
    <row r="106" spans="2:10">
      <c r="B106" s="207">
        <v>588</v>
      </c>
      <c r="C106" s="299" t="s">
        <v>316</v>
      </c>
      <c r="D106" s="299"/>
      <c r="E106" s="299"/>
      <c r="F106" s="299"/>
      <c r="G106" s="299"/>
      <c r="H106" s="149">
        <v>288</v>
      </c>
      <c r="I106" s="160"/>
      <c r="J106" s="183"/>
    </row>
    <row r="107" spans="2:10">
      <c r="B107" s="207">
        <v>589</v>
      </c>
      <c r="C107" s="299" t="s">
        <v>317</v>
      </c>
      <c r="D107" s="299"/>
      <c r="E107" s="299"/>
      <c r="F107" s="299"/>
      <c r="G107" s="299"/>
      <c r="H107" s="149">
        <v>289</v>
      </c>
      <c r="I107" s="160"/>
      <c r="J107" s="183"/>
    </row>
    <row r="108" spans="2:10">
      <c r="B108" s="206">
        <v>0</v>
      </c>
      <c r="C108" s="297" t="s">
        <v>318</v>
      </c>
      <c r="D108" s="297"/>
      <c r="E108" s="297"/>
      <c r="F108" s="297"/>
      <c r="G108" s="297"/>
      <c r="H108" s="148">
        <v>290</v>
      </c>
      <c r="I108" s="159">
        <f>I88-I98</f>
        <v>53384</v>
      </c>
      <c r="J108" s="159">
        <v>0</v>
      </c>
    </row>
    <row r="109" spans="2:10">
      <c r="B109" s="206">
        <v>0</v>
      </c>
      <c r="C109" s="297" t="s">
        <v>319</v>
      </c>
      <c r="D109" s="297"/>
      <c r="E109" s="297"/>
      <c r="F109" s="297"/>
      <c r="G109" s="297"/>
      <c r="H109" s="148">
        <v>291</v>
      </c>
      <c r="I109" s="159">
        <v>0</v>
      </c>
      <c r="J109" s="159">
        <f>J98-J88</f>
        <v>73459</v>
      </c>
    </row>
    <row r="110" spans="2:10">
      <c r="B110" s="206" t="s">
        <v>320</v>
      </c>
      <c r="C110" s="297" t="s">
        <v>321</v>
      </c>
      <c r="D110" s="297"/>
      <c r="E110" s="297"/>
      <c r="F110" s="297"/>
      <c r="G110" s="297"/>
      <c r="H110" s="148">
        <v>292</v>
      </c>
      <c r="I110" s="162"/>
      <c r="J110" s="185"/>
    </row>
    <row r="111" spans="2:10">
      <c r="B111" s="206" t="s">
        <v>322</v>
      </c>
      <c r="C111" s="297" t="s">
        <v>323</v>
      </c>
      <c r="D111" s="297"/>
      <c r="E111" s="297"/>
      <c r="F111" s="297"/>
      <c r="G111" s="297"/>
      <c r="H111" s="148">
        <v>293</v>
      </c>
      <c r="I111" s="162"/>
      <c r="J111" s="185"/>
    </row>
    <row r="112" spans="2:10">
      <c r="B112" s="206">
        <v>0</v>
      </c>
      <c r="C112" s="297" t="s">
        <v>324</v>
      </c>
      <c r="D112" s="297"/>
      <c r="E112" s="297"/>
      <c r="F112" s="297"/>
      <c r="G112" s="297"/>
      <c r="H112" s="148">
        <v>0</v>
      </c>
      <c r="I112" s="162"/>
      <c r="J112" s="185"/>
    </row>
    <row r="113" spans="2:10">
      <c r="B113" s="207">
        <v>0</v>
      </c>
      <c r="C113" s="299" t="s">
        <v>325</v>
      </c>
      <c r="D113" s="299"/>
      <c r="E113" s="299"/>
      <c r="F113" s="299"/>
      <c r="G113" s="299"/>
      <c r="H113" s="149">
        <v>294</v>
      </c>
      <c r="I113" s="161"/>
      <c r="J113" s="161">
        <f>SUM(J60-J86+J85+J108-J109)</f>
        <v>210710</v>
      </c>
    </row>
    <row r="114" spans="2:10">
      <c r="B114" s="207">
        <v>0</v>
      </c>
      <c r="C114" s="299" t="s">
        <v>326</v>
      </c>
      <c r="D114" s="299"/>
      <c r="E114" s="299"/>
      <c r="F114" s="299"/>
      <c r="G114" s="299"/>
      <c r="H114" s="149">
        <v>295</v>
      </c>
      <c r="I114" s="161">
        <f>I61+I86-I60-I108</f>
        <v>2497640</v>
      </c>
      <c r="J114" s="184">
        <v>0</v>
      </c>
    </row>
    <row r="115" spans="2:10">
      <c r="B115" s="206">
        <v>0</v>
      </c>
      <c r="C115" s="297" t="s">
        <v>327</v>
      </c>
      <c r="D115" s="297"/>
      <c r="E115" s="297"/>
      <c r="F115" s="297"/>
      <c r="G115" s="297"/>
      <c r="H115" s="148">
        <v>0</v>
      </c>
      <c r="I115" s="162"/>
      <c r="J115" s="185"/>
    </row>
    <row r="116" spans="2:10">
      <c r="B116" s="207">
        <v>721</v>
      </c>
      <c r="C116" s="299" t="s">
        <v>328</v>
      </c>
      <c r="D116" s="299"/>
      <c r="E116" s="299"/>
      <c r="F116" s="299"/>
      <c r="G116" s="299"/>
      <c r="H116" s="149">
        <v>296</v>
      </c>
      <c r="I116" s="160">
        <v>0</v>
      </c>
      <c r="J116" s="183">
        <v>0</v>
      </c>
    </row>
    <row r="117" spans="2:10">
      <c r="B117" s="207">
        <v>722</v>
      </c>
      <c r="C117" s="299" t="s">
        <v>329</v>
      </c>
      <c r="D117" s="299"/>
      <c r="E117" s="299"/>
      <c r="F117" s="299"/>
      <c r="G117" s="299"/>
      <c r="H117" s="149">
        <v>297</v>
      </c>
      <c r="I117" s="160">
        <v>0</v>
      </c>
      <c r="J117" s="183">
        <v>5374</v>
      </c>
    </row>
    <row r="118" spans="2:10">
      <c r="B118" s="207">
        <v>723</v>
      </c>
      <c r="C118" s="299" t="s">
        <v>330</v>
      </c>
      <c r="D118" s="299"/>
      <c r="E118" s="299"/>
      <c r="F118" s="299"/>
      <c r="G118" s="299"/>
      <c r="H118" s="149">
        <v>298</v>
      </c>
      <c r="I118" s="160">
        <v>214726</v>
      </c>
      <c r="J118" s="183">
        <v>0</v>
      </c>
    </row>
    <row r="119" spans="2:10">
      <c r="B119" s="206">
        <v>0</v>
      </c>
      <c r="C119" s="297" t="s">
        <v>331</v>
      </c>
      <c r="D119" s="297"/>
      <c r="E119" s="297"/>
      <c r="F119" s="297"/>
      <c r="G119" s="297"/>
      <c r="H119" s="148">
        <v>0</v>
      </c>
      <c r="I119" s="159"/>
      <c r="J119" s="182"/>
    </row>
    <row r="120" spans="2:10">
      <c r="B120" s="207">
        <v>0</v>
      </c>
      <c r="C120" s="299" t="s">
        <v>332</v>
      </c>
      <c r="D120" s="299"/>
      <c r="E120" s="299"/>
      <c r="F120" s="299"/>
      <c r="G120" s="299"/>
      <c r="H120" s="149">
        <v>299</v>
      </c>
      <c r="I120" s="161">
        <v>0</v>
      </c>
      <c r="J120" s="161">
        <f>J113-J116-J117</f>
        <v>205336</v>
      </c>
    </row>
    <row r="121" spans="2:10">
      <c r="B121" s="207">
        <v>0</v>
      </c>
      <c r="C121" s="299" t="s">
        <v>333</v>
      </c>
      <c r="D121" s="299"/>
      <c r="E121" s="299"/>
      <c r="F121" s="299"/>
      <c r="G121" s="299"/>
      <c r="H121" s="149">
        <v>300</v>
      </c>
      <c r="I121" s="161">
        <f>I114-I118</f>
        <v>2282914</v>
      </c>
      <c r="J121" s="184">
        <v>0</v>
      </c>
    </row>
    <row r="122" spans="2:10">
      <c r="B122" s="206">
        <v>0</v>
      </c>
      <c r="C122" s="297" t="s">
        <v>334</v>
      </c>
      <c r="D122" s="297"/>
      <c r="E122" s="297"/>
      <c r="F122" s="297"/>
      <c r="G122" s="297"/>
      <c r="H122" s="148">
        <v>301</v>
      </c>
      <c r="I122" s="159">
        <f>I16+I47+I63+I88+I110</f>
        <v>1023453</v>
      </c>
      <c r="J122" s="182">
        <f>J16+J47+J63+J88+J110</f>
        <v>601983</v>
      </c>
    </row>
    <row r="123" spans="2:10">
      <c r="B123" s="206">
        <v>0</v>
      </c>
      <c r="C123" s="301" t="s">
        <v>335</v>
      </c>
      <c r="D123" s="302"/>
      <c r="E123" s="302"/>
      <c r="F123" s="302"/>
      <c r="G123" s="303"/>
      <c r="H123" s="148">
        <v>302</v>
      </c>
      <c r="I123" s="159">
        <f>I31+I54+I74+I98+I111</f>
        <v>3521093</v>
      </c>
      <c r="J123" s="182">
        <f>J31+J54+J74+J98+J111</f>
        <v>391273</v>
      </c>
    </row>
    <row r="124" spans="2:10">
      <c r="B124" s="206">
        <v>724</v>
      </c>
      <c r="C124" s="297" t="s">
        <v>336</v>
      </c>
      <c r="D124" s="297"/>
      <c r="E124" s="297"/>
      <c r="F124" s="297"/>
      <c r="G124" s="297"/>
      <c r="H124" s="148">
        <v>303</v>
      </c>
      <c r="I124" s="208"/>
      <c r="J124" s="209"/>
    </row>
    <row r="125" spans="2:10">
      <c r="B125" s="207">
        <v>0</v>
      </c>
      <c r="C125" s="299" t="s">
        <v>337</v>
      </c>
      <c r="D125" s="299"/>
      <c r="E125" s="299"/>
      <c r="F125" s="299"/>
      <c r="G125" s="299"/>
      <c r="H125" s="149">
        <v>304</v>
      </c>
      <c r="I125" s="210"/>
      <c r="J125" s="183">
        <f>J120</f>
        <v>205336</v>
      </c>
    </row>
    <row r="126" spans="2:10">
      <c r="B126" s="207">
        <v>0</v>
      </c>
      <c r="C126" s="299" t="s">
        <v>338</v>
      </c>
      <c r="D126" s="299"/>
      <c r="E126" s="299"/>
      <c r="F126" s="299"/>
      <c r="G126" s="299"/>
      <c r="H126" s="149">
        <v>305</v>
      </c>
      <c r="I126" s="212"/>
      <c r="J126" s="211"/>
    </row>
    <row r="127" spans="2:10">
      <c r="B127" s="207">
        <v>0</v>
      </c>
      <c r="C127" s="299" t="s">
        <v>339</v>
      </c>
      <c r="D127" s="299"/>
      <c r="E127" s="299"/>
      <c r="F127" s="299"/>
      <c r="G127" s="299"/>
      <c r="H127" s="149">
        <v>306</v>
      </c>
      <c r="I127" s="212"/>
      <c r="J127" s="211"/>
    </row>
    <row r="128" spans="2:10">
      <c r="B128" s="207"/>
      <c r="C128" s="299" t="s">
        <v>340</v>
      </c>
      <c r="D128" s="299"/>
      <c r="E128" s="299"/>
      <c r="F128" s="299"/>
      <c r="G128" s="299"/>
      <c r="H128" s="149">
        <v>307</v>
      </c>
      <c r="I128" s="212"/>
      <c r="J128" s="211"/>
    </row>
    <row r="129" spans="2:10">
      <c r="B129" s="207">
        <v>0</v>
      </c>
      <c r="C129" s="299" t="s">
        <v>341</v>
      </c>
      <c r="D129" s="299"/>
      <c r="E129" s="299"/>
      <c r="F129" s="299"/>
      <c r="G129" s="299"/>
      <c r="H129" s="149">
        <v>308</v>
      </c>
      <c r="I129" s="212">
        <v>7</v>
      </c>
      <c r="J129" s="211">
        <v>7</v>
      </c>
    </row>
    <row r="130" spans="2:10">
      <c r="B130" s="213">
        <v>0</v>
      </c>
      <c r="C130" s="300" t="s">
        <v>342</v>
      </c>
      <c r="D130" s="300"/>
      <c r="E130" s="300"/>
      <c r="F130" s="300"/>
      <c r="G130" s="300"/>
      <c r="H130" s="214">
        <v>309</v>
      </c>
      <c r="I130" s="215">
        <v>7</v>
      </c>
      <c r="J130" s="216">
        <v>7</v>
      </c>
    </row>
    <row r="132" spans="2:10" ht="13.5" thickBot="1">
      <c r="B132" s="230" t="s">
        <v>148</v>
      </c>
      <c r="C132" t="s">
        <v>173</v>
      </c>
      <c r="E132" s="259" t="s">
        <v>156</v>
      </c>
      <c r="F132" s="259"/>
      <c r="G132" s="259"/>
      <c r="H132" s="259" t="s">
        <v>157</v>
      </c>
      <c r="I132" s="259"/>
      <c r="J132" s="259"/>
    </row>
    <row r="133" spans="2:10" ht="13.5" thickBot="1">
      <c r="B133" s="230" t="s">
        <v>149</v>
      </c>
      <c r="C133" s="228" t="s">
        <v>694</v>
      </c>
      <c r="D133" t="s">
        <v>155</v>
      </c>
      <c r="H133" s="255" t="s">
        <v>176</v>
      </c>
      <c r="I133" s="256"/>
      <c r="J133" s="256"/>
    </row>
  </sheetData>
  <mergeCells count="138">
    <mergeCell ref="C39:G39"/>
    <mergeCell ref="C40:G40"/>
    <mergeCell ref="C41:G41"/>
    <mergeCell ref="C42:G42"/>
    <mergeCell ref="C27:G27"/>
    <mergeCell ref="C28:G28"/>
    <mergeCell ref="C19:G19"/>
    <mergeCell ref="C20:G20"/>
    <mergeCell ref="C15:G15"/>
    <mergeCell ref="C16:G16"/>
    <mergeCell ref="C17:G17"/>
    <mergeCell ref="C18:G18"/>
    <mergeCell ref="C21:G21"/>
    <mergeCell ref="C22:G22"/>
    <mergeCell ref="C23:G23"/>
    <mergeCell ref="C24:G24"/>
    <mergeCell ref="C25:G25"/>
    <mergeCell ref="C26:G26"/>
    <mergeCell ref="C29:G29"/>
    <mergeCell ref="C30:G30"/>
    <mergeCell ref="C31:G31"/>
    <mergeCell ref="C32:G32"/>
    <mergeCell ref="C55:G55"/>
    <mergeCell ref="C56:G56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54:G54"/>
    <mergeCell ref="C43:G43"/>
    <mergeCell ref="C44:G44"/>
    <mergeCell ref="C33:G33"/>
    <mergeCell ref="C34:G34"/>
    <mergeCell ref="C35:G35"/>
    <mergeCell ref="C36:G36"/>
    <mergeCell ref="C37:G37"/>
    <mergeCell ref="C38:G38"/>
    <mergeCell ref="C67:G67"/>
    <mergeCell ref="C68:G68"/>
    <mergeCell ref="C77:G77"/>
    <mergeCell ref="C78:G78"/>
    <mergeCell ref="C79:G79"/>
    <mergeCell ref="C80:G80"/>
    <mergeCell ref="C57:G57"/>
    <mergeCell ref="C58:G58"/>
    <mergeCell ref="C59:G59"/>
    <mergeCell ref="C60:G60"/>
    <mergeCell ref="C61:G61"/>
    <mergeCell ref="C62:G62"/>
    <mergeCell ref="C75:G75"/>
    <mergeCell ref="C104:G104"/>
    <mergeCell ref="C93:G93"/>
    <mergeCell ref="C94:G94"/>
    <mergeCell ref="C95:G95"/>
    <mergeCell ref="C96:G96"/>
    <mergeCell ref="C97:G97"/>
    <mergeCell ref="C98:G98"/>
    <mergeCell ref="C99:G99"/>
    <mergeCell ref="C100:G100"/>
    <mergeCell ref="C101:G101"/>
    <mergeCell ref="C102:G102"/>
    <mergeCell ref="C83:G83"/>
    <mergeCell ref="C84:G84"/>
    <mergeCell ref="C85:G85"/>
    <mergeCell ref="C86:G86"/>
    <mergeCell ref="C1:D1"/>
    <mergeCell ref="C2:D2"/>
    <mergeCell ref="B3:D4"/>
    <mergeCell ref="B5:E5"/>
    <mergeCell ref="C103:G103"/>
    <mergeCell ref="C87:G87"/>
    <mergeCell ref="C88:G88"/>
    <mergeCell ref="C89:G89"/>
    <mergeCell ref="C90:G90"/>
    <mergeCell ref="C76:G76"/>
    <mergeCell ref="C63:G63"/>
    <mergeCell ref="C64:G64"/>
    <mergeCell ref="C65:G65"/>
    <mergeCell ref="C66:G66"/>
    <mergeCell ref="C69:G69"/>
    <mergeCell ref="C70:G70"/>
    <mergeCell ref="C71:G71"/>
    <mergeCell ref="C72:G72"/>
    <mergeCell ref="C73:G73"/>
    <mergeCell ref="C74:G74"/>
    <mergeCell ref="I2:K2"/>
    <mergeCell ref="I3:K3"/>
    <mergeCell ref="I4:K4"/>
    <mergeCell ref="I5:K5"/>
    <mergeCell ref="H132:J132"/>
    <mergeCell ref="C105:G105"/>
    <mergeCell ref="C106:G106"/>
    <mergeCell ref="C114:G114"/>
    <mergeCell ref="C115:G115"/>
    <mergeCell ref="C125:G125"/>
    <mergeCell ref="C126:G126"/>
    <mergeCell ref="B9:J9"/>
    <mergeCell ref="B10:J10"/>
    <mergeCell ref="B12:B13"/>
    <mergeCell ref="C12:G13"/>
    <mergeCell ref="H12:H13"/>
    <mergeCell ref="I12:J12"/>
    <mergeCell ref="C129:G129"/>
    <mergeCell ref="C116:G116"/>
    <mergeCell ref="C107:G107"/>
    <mergeCell ref="C91:G91"/>
    <mergeCell ref="C92:G92"/>
    <mergeCell ref="C81:G81"/>
    <mergeCell ref="C82:G82"/>
    <mergeCell ref="H133:J133"/>
    <mergeCell ref="C6:D6"/>
    <mergeCell ref="I6:K6"/>
    <mergeCell ref="C122:G122"/>
    <mergeCell ref="C111:G111"/>
    <mergeCell ref="C7:D7"/>
    <mergeCell ref="B11:J11"/>
    <mergeCell ref="C14:G14"/>
    <mergeCell ref="C121:G121"/>
    <mergeCell ref="E132:G132"/>
    <mergeCell ref="C117:G117"/>
    <mergeCell ref="C118:G118"/>
    <mergeCell ref="C119:G119"/>
    <mergeCell ref="C120:G120"/>
    <mergeCell ref="C130:G130"/>
    <mergeCell ref="C123:G123"/>
    <mergeCell ref="C124:G124"/>
    <mergeCell ref="C108:G108"/>
    <mergeCell ref="C109:G109"/>
    <mergeCell ref="C110:G110"/>
    <mergeCell ref="C112:G112"/>
    <mergeCell ref="C113:G113"/>
    <mergeCell ref="C127:G127"/>
    <mergeCell ref="C128:G128"/>
  </mergeCells>
  <phoneticPr fontId="1" type="noConversion"/>
  <dataValidations count="4">
    <dataValidation type="decimal" operator="greaterThanOrEqual" allowBlank="1" showInputMessage="1" showErrorMessage="1" errorTitle="Greška" error="Nije dozvoljen unos negativnih brojeva." prompt="Potrebno je unijeti izračunati broj zaposlenih.&#10;Broj ne treba množiti sa 100!" sqref="I129:J130">
      <formula1>0</formula1>
    </dataValidation>
    <dataValidation type="decimal" operator="greaterThanOrEqual" allowBlank="1" showInputMessage="1" showErrorMessage="1" errorTitle="Greška" error="Unose se vrijednosti u konvertibilnim markama. Nije dozvoljen unos negativnih brojeva." sqref="I127:J128">
      <formula1>0</formula1>
    </dataValidation>
    <dataValidation type="whole" operator="greaterThanOrEqual" allowBlank="1" showInputMessage="1" showErrorMessage="1" errorTitle="Greška" error="Unose se vrijednosti u konvertibilnim markama, bez decimalnih mjesta. Nije dozvoljen unos negativnih brojeva." prompt="U ovo polje se ne unosi iznos.&#10;Polje se automatski računa u skladu sa formulom." sqref="I88:J88 I120:J123 I85:J86 I74:J74 I98:J98 I63:J63 I60:J61 I108:J109 I34:J34 I16:J17 I54:J54 I38:J38 I47:J47 I31:J31 I113:J114 I44:J45 I21:J21">
      <formula1>0</formula1>
    </dataValidation>
    <dataValidation type="whole" operator="greaterThanOrEqual" allowBlank="1" showInputMessage="1" showErrorMessage="1" errorTitle="Greška" error="Unose se vrijednosti u konvertibilnim markama, bez decimalnih mjesta. Nije dozvoljen unos negativnih brojeva." sqref="I110:J112 I124:J126 I115:J119 I18:J20 I22:J30 I32:J33 I35:J37 I39:J43 I46:J46 I48:J53 I55:J59 I62:J62 I64:J73 I75:J84 I87:J87 I89:J97 I15:J15 I99:J107">
      <formula1>0</formula1>
    </dataValidation>
  </dataValidations>
  <pageMargins left="0.15748031496062992" right="0.19685039370078741" top="0" bottom="0" header="0.11811023622047245" footer="0.11811023622047245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9"/>
  <sheetViews>
    <sheetView topLeftCell="A7" workbookViewId="0">
      <selection activeCell="N29" sqref="N29"/>
    </sheetView>
  </sheetViews>
  <sheetFormatPr defaultRowHeight="12.75"/>
  <cols>
    <col min="1" max="1" width="1.140625" customWidth="1"/>
    <col min="2" max="2" width="11.140625" customWidth="1"/>
    <col min="3" max="3" width="47.42578125" customWidth="1"/>
    <col min="4" max="4" width="6.42578125" customWidth="1"/>
    <col min="5" max="5" width="8.7109375" customWidth="1"/>
    <col min="8" max="8" width="9.85546875" customWidth="1"/>
    <col min="9" max="9" width="11.85546875" customWidth="1"/>
    <col min="10" max="10" width="12.5703125" customWidth="1"/>
    <col min="11" max="11" width="5.85546875" customWidth="1"/>
  </cols>
  <sheetData>
    <row r="2" spans="2:11">
      <c r="B2" s="189" t="s">
        <v>140</v>
      </c>
      <c r="C2" s="295" t="s">
        <v>158</v>
      </c>
      <c r="D2" s="295"/>
      <c r="E2" s="191"/>
    </row>
    <row r="3" spans="2:11">
      <c r="B3" s="189" t="s">
        <v>142</v>
      </c>
      <c r="C3" s="295" t="s">
        <v>174</v>
      </c>
      <c r="D3" s="295"/>
      <c r="E3" s="192"/>
      <c r="H3" s="195" t="s">
        <v>146</v>
      </c>
      <c r="I3" s="197" t="s">
        <v>141</v>
      </c>
      <c r="J3" s="197"/>
    </row>
    <row r="4" spans="2:11">
      <c r="B4" s="267" t="s">
        <v>143</v>
      </c>
      <c r="C4" s="267"/>
      <c r="D4" s="267"/>
      <c r="E4" s="193"/>
      <c r="H4" s="191"/>
      <c r="I4" s="265" t="s">
        <v>160</v>
      </c>
      <c r="J4" s="265"/>
      <c r="K4" s="265"/>
    </row>
    <row r="5" spans="2:11">
      <c r="B5" s="267"/>
      <c r="C5" s="267"/>
      <c r="D5" s="267"/>
      <c r="E5" s="193"/>
      <c r="H5" s="191"/>
      <c r="I5" s="304" t="s">
        <v>147</v>
      </c>
      <c r="J5" s="304"/>
      <c r="K5" s="304"/>
    </row>
    <row r="6" spans="2:11">
      <c r="B6" s="268" t="s">
        <v>175</v>
      </c>
      <c r="C6" s="268"/>
      <c r="D6" s="268"/>
      <c r="E6" s="268"/>
      <c r="H6" s="191"/>
      <c r="I6" s="304" t="s">
        <v>147</v>
      </c>
      <c r="J6" s="304"/>
      <c r="K6" s="304"/>
    </row>
    <row r="7" spans="2:11">
      <c r="B7" s="189" t="s">
        <v>144</v>
      </c>
      <c r="C7" s="295" t="s">
        <v>89</v>
      </c>
      <c r="D7" s="295"/>
      <c r="E7" s="189"/>
      <c r="H7" s="191"/>
      <c r="I7" s="304" t="s">
        <v>147</v>
      </c>
      <c r="J7" s="304"/>
      <c r="K7" s="304"/>
    </row>
    <row r="8" spans="2:11" ht="13.5" thickBot="1">
      <c r="B8" s="189" t="s">
        <v>145</v>
      </c>
      <c r="C8" s="295" t="s">
        <v>159</v>
      </c>
      <c r="D8" s="295"/>
      <c r="E8" s="194"/>
      <c r="H8" s="191"/>
      <c r="I8" s="296" t="s">
        <v>147</v>
      </c>
      <c r="J8" s="296"/>
      <c r="K8" s="296"/>
    </row>
    <row r="9" spans="2:11">
      <c r="H9" s="194"/>
      <c r="I9" s="196"/>
      <c r="J9" s="196"/>
    </row>
    <row r="10" spans="2:11" ht="15.75">
      <c r="B10" s="266" t="s">
        <v>162</v>
      </c>
      <c r="C10" s="266"/>
      <c r="D10" s="266"/>
      <c r="E10" s="266"/>
      <c r="F10" s="266"/>
      <c r="G10" s="266"/>
      <c r="H10" s="266"/>
      <c r="I10" s="266"/>
      <c r="J10" s="266"/>
    </row>
    <row r="11" spans="2:11" ht="14.25">
      <c r="B11" s="314" t="s">
        <v>163</v>
      </c>
      <c r="C11" s="314"/>
      <c r="D11" s="314"/>
      <c r="E11" s="314"/>
      <c r="F11" s="314"/>
      <c r="G11" s="314"/>
      <c r="H11" s="314"/>
      <c r="I11" s="314"/>
      <c r="J11" s="314"/>
    </row>
    <row r="12" spans="2:11">
      <c r="B12" s="315" t="s">
        <v>687</v>
      </c>
      <c r="C12" s="261"/>
      <c r="D12" s="261"/>
      <c r="E12" s="261"/>
      <c r="F12" s="261"/>
      <c r="G12" s="261"/>
      <c r="H12" s="261"/>
      <c r="I12" s="261"/>
      <c r="J12" s="261"/>
    </row>
    <row r="13" spans="2:11">
      <c r="H13" s="316" t="s">
        <v>164</v>
      </c>
      <c r="I13" s="316"/>
      <c r="J13" s="316"/>
    </row>
    <row r="14" spans="2:11">
      <c r="B14" s="305" t="s">
        <v>343</v>
      </c>
      <c r="C14" s="280" t="s">
        <v>344</v>
      </c>
      <c r="D14" s="280"/>
      <c r="E14" s="280"/>
      <c r="F14" s="280"/>
      <c r="G14" s="280"/>
      <c r="H14" s="278" t="s">
        <v>345</v>
      </c>
      <c r="I14" s="280" t="s">
        <v>555</v>
      </c>
      <c r="J14" s="309"/>
    </row>
    <row r="15" spans="2:11" ht="25.5">
      <c r="B15" s="317"/>
      <c r="C15" s="318"/>
      <c r="D15" s="318"/>
      <c r="E15" s="318"/>
      <c r="F15" s="318"/>
      <c r="G15" s="318"/>
      <c r="H15" s="319"/>
      <c r="I15" s="33" t="s">
        <v>556</v>
      </c>
      <c r="J15" s="34" t="s">
        <v>557</v>
      </c>
    </row>
    <row r="16" spans="2:11">
      <c r="B16" s="21">
        <v>1</v>
      </c>
      <c r="C16" s="320">
        <v>2</v>
      </c>
      <c r="D16" s="320"/>
      <c r="E16" s="320"/>
      <c r="F16" s="320"/>
      <c r="G16" s="320"/>
      <c r="H16" s="22">
        <v>3</v>
      </c>
      <c r="I16" s="22">
        <v>4</v>
      </c>
      <c r="J16" s="23">
        <v>5</v>
      </c>
    </row>
    <row r="17" spans="2:10">
      <c r="B17" s="164" t="s">
        <v>131</v>
      </c>
      <c r="C17" s="310" t="s">
        <v>558</v>
      </c>
      <c r="D17" s="310"/>
      <c r="E17" s="310"/>
      <c r="F17" s="310"/>
      <c r="G17" s="310"/>
      <c r="H17" s="165">
        <v>400</v>
      </c>
      <c r="I17" s="166">
        <v>-2282914</v>
      </c>
      <c r="J17" s="167">
        <v>205336</v>
      </c>
    </row>
    <row r="18" spans="2:10">
      <c r="B18" s="168" t="s">
        <v>130</v>
      </c>
      <c r="C18" s="297" t="s">
        <v>559</v>
      </c>
      <c r="D18" s="297"/>
      <c r="E18" s="297"/>
      <c r="F18" s="297"/>
      <c r="G18" s="297"/>
      <c r="H18" s="169">
        <v>401</v>
      </c>
      <c r="I18" s="170">
        <v>0</v>
      </c>
      <c r="J18" s="171">
        <v>0</v>
      </c>
    </row>
    <row r="19" spans="2:10">
      <c r="B19" s="168">
        <v>1</v>
      </c>
      <c r="C19" s="299" t="s">
        <v>560</v>
      </c>
      <c r="D19" s="299"/>
      <c r="E19" s="299"/>
      <c r="F19" s="299"/>
      <c r="G19" s="299"/>
      <c r="H19" s="169">
        <v>402</v>
      </c>
      <c r="I19" s="172"/>
      <c r="J19" s="173"/>
    </row>
    <row r="20" spans="2:10">
      <c r="B20" s="168">
        <v>2</v>
      </c>
      <c r="C20" s="299" t="s">
        <v>561</v>
      </c>
      <c r="D20" s="299"/>
      <c r="E20" s="299"/>
      <c r="F20" s="299"/>
      <c r="G20" s="299"/>
      <c r="H20" s="169">
        <v>403</v>
      </c>
      <c r="I20" s="172"/>
      <c r="J20" s="173"/>
    </row>
    <row r="21" spans="2:10">
      <c r="B21" s="168">
        <v>3</v>
      </c>
      <c r="C21" s="299" t="s">
        <v>562</v>
      </c>
      <c r="D21" s="299"/>
      <c r="E21" s="299"/>
      <c r="F21" s="299"/>
      <c r="G21" s="299"/>
      <c r="H21" s="169">
        <v>404</v>
      </c>
      <c r="I21" s="172"/>
      <c r="J21" s="173"/>
    </row>
    <row r="22" spans="2:10">
      <c r="B22" s="168">
        <v>4</v>
      </c>
      <c r="C22" s="299" t="s">
        <v>563</v>
      </c>
      <c r="D22" s="299"/>
      <c r="E22" s="299"/>
      <c r="F22" s="299"/>
      <c r="G22" s="299"/>
      <c r="H22" s="169">
        <v>405</v>
      </c>
      <c r="I22" s="172"/>
      <c r="J22" s="173"/>
    </row>
    <row r="23" spans="2:10">
      <c r="B23" s="168">
        <v>5</v>
      </c>
      <c r="C23" s="299" t="s">
        <v>564</v>
      </c>
      <c r="D23" s="299"/>
      <c r="E23" s="299"/>
      <c r="F23" s="299"/>
      <c r="G23" s="299"/>
      <c r="H23" s="169">
        <v>406</v>
      </c>
      <c r="I23" s="172"/>
      <c r="J23" s="173"/>
    </row>
    <row r="24" spans="2:10">
      <c r="B24" s="168">
        <v>6</v>
      </c>
      <c r="C24" s="299" t="s">
        <v>565</v>
      </c>
      <c r="D24" s="299"/>
      <c r="E24" s="299"/>
      <c r="F24" s="299"/>
      <c r="G24" s="299"/>
      <c r="H24" s="169">
        <v>407</v>
      </c>
      <c r="I24" s="172"/>
      <c r="J24" s="173"/>
    </row>
    <row r="25" spans="2:10">
      <c r="B25" s="168" t="s">
        <v>132</v>
      </c>
      <c r="C25" s="297" t="s">
        <v>566</v>
      </c>
      <c r="D25" s="297"/>
      <c r="E25" s="297"/>
      <c r="F25" s="297"/>
      <c r="G25" s="297"/>
      <c r="H25" s="169">
        <v>408</v>
      </c>
      <c r="I25" s="170">
        <v>0</v>
      </c>
      <c r="J25" s="171">
        <v>0</v>
      </c>
    </row>
    <row r="26" spans="2:10">
      <c r="B26" s="168">
        <v>1</v>
      </c>
      <c r="C26" s="299" t="s">
        <v>567</v>
      </c>
      <c r="D26" s="299"/>
      <c r="E26" s="299"/>
      <c r="F26" s="299"/>
      <c r="G26" s="299"/>
      <c r="H26" s="169">
        <v>409</v>
      </c>
      <c r="I26" s="172"/>
      <c r="J26" s="173"/>
    </row>
    <row r="27" spans="2:10">
      <c r="B27" s="168">
        <v>2</v>
      </c>
      <c r="C27" s="299" t="s">
        <v>568</v>
      </c>
      <c r="D27" s="299"/>
      <c r="E27" s="299"/>
      <c r="F27" s="299"/>
      <c r="G27" s="299"/>
      <c r="H27" s="169">
        <v>410</v>
      </c>
      <c r="I27" s="172"/>
      <c r="J27" s="173"/>
    </row>
    <row r="28" spans="2:10">
      <c r="B28" s="168">
        <v>3</v>
      </c>
      <c r="C28" s="299" t="s">
        <v>569</v>
      </c>
      <c r="D28" s="299"/>
      <c r="E28" s="299"/>
      <c r="F28" s="299"/>
      <c r="G28" s="299"/>
      <c r="H28" s="169">
        <v>411</v>
      </c>
      <c r="I28" s="172"/>
      <c r="J28" s="173"/>
    </row>
    <row r="29" spans="2:10">
      <c r="B29" s="168">
        <v>4</v>
      </c>
      <c r="C29" s="299" t="s">
        <v>570</v>
      </c>
      <c r="D29" s="299"/>
      <c r="E29" s="299"/>
      <c r="F29" s="299"/>
      <c r="G29" s="299"/>
      <c r="H29" s="169">
        <v>412</v>
      </c>
      <c r="I29" s="172"/>
      <c r="J29" s="173"/>
    </row>
    <row r="30" spans="2:10">
      <c r="B30" s="168">
        <v>5</v>
      </c>
      <c r="C30" s="299" t="s">
        <v>571</v>
      </c>
      <c r="D30" s="299"/>
      <c r="E30" s="299"/>
      <c r="F30" s="299"/>
      <c r="G30" s="299"/>
      <c r="H30" s="169">
        <v>413</v>
      </c>
      <c r="I30" s="172"/>
      <c r="J30" s="173"/>
    </row>
    <row r="31" spans="2:10">
      <c r="B31" s="168" t="s">
        <v>133</v>
      </c>
      <c r="C31" s="297" t="s">
        <v>572</v>
      </c>
      <c r="D31" s="297"/>
      <c r="E31" s="297"/>
      <c r="F31" s="297"/>
      <c r="G31" s="297"/>
      <c r="H31" s="169">
        <v>414</v>
      </c>
      <c r="I31" s="170">
        <v>0</v>
      </c>
      <c r="J31" s="171">
        <v>0</v>
      </c>
    </row>
    <row r="32" spans="2:10">
      <c r="B32" s="168" t="s">
        <v>134</v>
      </c>
      <c r="C32" s="297" t="s">
        <v>573</v>
      </c>
      <c r="D32" s="297"/>
      <c r="E32" s="297"/>
      <c r="F32" s="297"/>
      <c r="G32" s="297"/>
      <c r="H32" s="169">
        <v>415</v>
      </c>
      <c r="I32" s="174"/>
      <c r="J32" s="175"/>
    </row>
    <row r="33" spans="2:10">
      <c r="B33" s="168" t="s">
        <v>135</v>
      </c>
      <c r="C33" s="297" t="s">
        <v>574</v>
      </c>
      <c r="D33" s="297"/>
      <c r="E33" s="297"/>
      <c r="F33" s="297"/>
      <c r="G33" s="297"/>
      <c r="H33" s="169">
        <v>416</v>
      </c>
      <c r="I33" s="170">
        <v>0</v>
      </c>
      <c r="J33" s="171">
        <v>0</v>
      </c>
    </row>
    <row r="34" spans="2:10">
      <c r="B34" s="168" t="s">
        <v>136</v>
      </c>
      <c r="C34" s="297" t="s">
        <v>575</v>
      </c>
      <c r="D34" s="297"/>
      <c r="E34" s="297"/>
      <c r="F34" s="297"/>
      <c r="G34" s="297"/>
      <c r="H34" s="169">
        <v>0</v>
      </c>
      <c r="I34" s="170"/>
      <c r="J34" s="171"/>
    </row>
    <row r="35" spans="2:10">
      <c r="B35" s="168" t="s">
        <v>130</v>
      </c>
      <c r="C35" s="297" t="s">
        <v>576</v>
      </c>
      <c r="D35" s="297"/>
      <c r="E35" s="297"/>
      <c r="F35" s="297"/>
      <c r="G35" s="297"/>
      <c r="H35" s="169">
        <v>417</v>
      </c>
      <c r="I35" s="170"/>
      <c r="J35" s="170">
        <f>SUM(J17)</f>
        <v>205336</v>
      </c>
    </row>
    <row r="36" spans="2:10">
      <c r="B36" s="176" t="s">
        <v>132</v>
      </c>
      <c r="C36" s="321" t="s">
        <v>577</v>
      </c>
      <c r="D36" s="321"/>
      <c r="E36" s="321"/>
      <c r="F36" s="321"/>
      <c r="G36" s="321"/>
      <c r="H36" s="177">
        <v>418</v>
      </c>
      <c r="I36" s="178">
        <v>2282914</v>
      </c>
      <c r="J36" s="179">
        <v>0</v>
      </c>
    </row>
    <row r="38" spans="2:10" ht="13.5" thickBot="1">
      <c r="B38" s="230" t="s">
        <v>177</v>
      </c>
      <c r="C38" t="s">
        <v>165</v>
      </c>
      <c r="D38" t="s">
        <v>166</v>
      </c>
      <c r="F38" s="311" t="s">
        <v>156</v>
      </c>
      <c r="G38" s="311"/>
      <c r="H38" s="312"/>
      <c r="I38" s="313"/>
      <c r="J38" s="313"/>
    </row>
    <row r="39" spans="2:10" ht="13.5" thickBot="1">
      <c r="B39" s="230" t="s">
        <v>178</v>
      </c>
      <c r="C39" s="228" t="s">
        <v>685</v>
      </c>
      <c r="E39" s="221" t="s">
        <v>157</v>
      </c>
      <c r="F39" s="221"/>
      <c r="G39" s="221"/>
      <c r="H39" s="255" t="s">
        <v>176</v>
      </c>
      <c r="I39" s="255"/>
      <c r="J39" s="255"/>
    </row>
  </sheetData>
  <mergeCells count="43">
    <mergeCell ref="C19:G19"/>
    <mergeCell ref="C20:G20"/>
    <mergeCell ref="C25:G25"/>
    <mergeCell ref="C26:G26"/>
    <mergeCell ref="C23:G23"/>
    <mergeCell ref="C24:G24"/>
    <mergeCell ref="H39:J39"/>
    <mergeCell ref="B14:B15"/>
    <mergeCell ref="C14:G15"/>
    <mergeCell ref="H14:H15"/>
    <mergeCell ref="I14:J14"/>
    <mergeCell ref="C16:G16"/>
    <mergeCell ref="C17:G17"/>
    <mergeCell ref="C18:G18"/>
    <mergeCell ref="C21:G21"/>
    <mergeCell ref="C22:G22"/>
    <mergeCell ref="C27:G27"/>
    <mergeCell ref="C28:G28"/>
    <mergeCell ref="C29:G29"/>
    <mergeCell ref="C36:G36"/>
    <mergeCell ref="C30:G30"/>
    <mergeCell ref="C31:G31"/>
    <mergeCell ref="C2:D2"/>
    <mergeCell ref="C3:D3"/>
    <mergeCell ref="B4:D5"/>
    <mergeCell ref="B6:E6"/>
    <mergeCell ref="C7:D7"/>
    <mergeCell ref="C8:D8"/>
    <mergeCell ref="F38:G38"/>
    <mergeCell ref="B10:J10"/>
    <mergeCell ref="H38:J38"/>
    <mergeCell ref="I4:K4"/>
    <mergeCell ref="I5:K5"/>
    <mergeCell ref="I6:K6"/>
    <mergeCell ref="I7:K7"/>
    <mergeCell ref="I8:K8"/>
    <mergeCell ref="B11:J11"/>
    <mergeCell ref="B12:J12"/>
    <mergeCell ref="C32:G32"/>
    <mergeCell ref="C33:G33"/>
    <mergeCell ref="C34:G34"/>
    <mergeCell ref="C35:G35"/>
    <mergeCell ref="H13:J13"/>
  </mergeCells>
  <phoneticPr fontId="1" type="noConversion"/>
  <dataValidations count="3">
    <dataValidation type="whole" operator="notEqual" allowBlank="1" showInputMessage="1" showErrorMessage="1" errorTitle="Greška" error="Unose se vrijednosti u konvertibilnim markama, bez decimalnih mjesta." sqref="I32:J32">
      <formula1>0</formula1>
    </dataValidation>
    <dataValidation operator="greaterThanOrEqual" allowBlank="1" showInputMessage="1" prompt="U ovo polje se ne unosi iznos.&#10;Polje se automatski računa u skladu sa formulom." sqref="I17:J18 I25:J25 I31:J31 I33:J33 I35:J36"/>
    <dataValidation type="whole" operator="greaterThanOrEqual" allowBlank="1" showInputMessage="1" showErrorMessage="1" errorTitle="Greška" error="Unose se vrijednosti u konvertibilnim markama, bez decimalnih mjesta. Nije dozvoljen unos negativnih brojeva." sqref="I19:J24 I34:J34 I26:J30">
      <formula1>0</formula1>
    </dataValidation>
  </dataValidations>
  <pageMargins left="0.70866141732283472" right="0.70866141732283472" top="0.22" bottom="0.34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70"/>
  <sheetViews>
    <sheetView topLeftCell="A22" workbookViewId="0">
      <selection activeCell="K11" sqref="K11"/>
    </sheetView>
  </sheetViews>
  <sheetFormatPr defaultRowHeight="12.75"/>
  <cols>
    <col min="1" max="1" width="1.28515625" customWidth="1"/>
    <col min="2" max="2" width="10" customWidth="1"/>
    <col min="3" max="3" width="48.28515625" customWidth="1"/>
    <col min="4" max="4" width="10.28515625" customWidth="1"/>
    <col min="5" max="5" width="9.42578125" hidden="1" customWidth="1"/>
    <col min="6" max="6" width="4.7109375" customWidth="1"/>
    <col min="7" max="7" width="12" customWidth="1"/>
    <col min="8" max="8" width="10.5703125" customWidth="1"/>
    <col min="9" max="9" width="15" customWidth="1"/>
    <col min="10" max="10" width="15.7109375" customWidth="1"/>
    <col min="12" max="12" width="2.5703125" hidden="1" customWidth="1"/>
    <col min="13" max="13" width="1.85546875" customWidth="1"/>
  </cols>
  <sheetData>
    <row r="1" spans="2:12">
      <c r="B1" s="189" t="s">
        <v>179</v>
      </c>
      <c r="J1" s="195" t="s">
        <v>146</v>
      </c>
      <c r="K1" s="244"/>
      <c r="L1" s="244"/>
    </row>
    <row r="2" spans="2:12">
      <c r="B2" s="189" t="s">
        <v>180</v>
      </c>
      <c r="I2" s="191"/>
      <c r="J2" s="265" t="s">
        <v>160</v>
      </c>
      <c r="K2" s="265"/>
      <c r="L2" s="265"/>
    </row>
    <row r="3" spans="2:12" ht="11.25" customHeight="1">
      <c r="B3" s="267" t="s">
        <v>143</v>
      </c>
      <c r="C3" s="267"/>
      <c r="D3" s="267"/>
      <c r="I3" s="191"/>
      <c r="J3" s="304" t="s">
        <v>147</v>
      </c>
      <c r="K3" s="304"/>
      <c r="L3" s="304"/>
    </row>
    <row r="4" spans="2:12" ht="10.5" customHeight="1">
      <c r="B4" s="267"/>
      <c r="C4" s="267"/>
      <c r="D4" s="267"/>
      <c r="I4" s="191"/>
      <c r="J4" s="304" t="s">
        <v>147</v>
      </c>
      <c r="K4" s="304"/>
      <c r="L4" s="304"/>
    </row>
    <row r="5" spans="2:12">
      <c r="B5" s="268" t="s">
        <v>175</v>
      </c>
      <c r="C5" s="268"/>
      <c r="D5" s="268"/>
      <c r="E5" s="268"/>
      <c r="I5" s="191"/>
      <c r="J5" s="304" t="s">
        <v>147</v>
      </c>
      <c r="K5" s="304"/>
      <c r="L5" s="304"/>
    </row>
    <row r="6" spans="2:12" ht="13.5" thickBot="1">
      <c r="B6" s="189" t="s">
        <v>144</v>
      </c>
      <c r="C6" s="231" t="s">
        <v>169</v>
      </c>
      <c r="I6" s="191"/>
      <c r="J6" s="296" t="s">
        <v>147</v>
      </c>
      <c r="K6" s="296"/>
      <c r="L6" s="296"/>
    </row>
    <row r="7" spans="2:12">
      <c r="B7" s="189" t="s">
        <v>145</v>
      </c>
      <c r="C7" s="232" t="s">
        <v>159</v>
      </c>
    </row>
    <row r="10" spans="2:12" ht="15.75">
      <c r="B10" s="323" t="s">
        <v>167</v>
      </c>
      <c r="C10" s="323"/>
      <c r="D10" s="323"/>
      <c r="E10" s="323"/>
      <c r="F10" s="323"/>
      <c r="G10" s="323"/>
      <c r="H10" s="323"/>
      <c r="I10" s="323"/>
      <c r="J10" s="323"/>
    </row>
    <row r="11" spans="2:12">
      <c r="B11" s="324" t="s">
        <v>168</v>
      </c>
      <c r="C11" s="324"/>
      <c r="D11" s="324"/>
      <c r="E11" s="324"/>
      <c r="F11" s="324"/>
      <c r="G11" s="324"/>
      <c r="H11" s="324"/>
      <c r="I11" s="324"/>
      <c r="J11" s="324"/>
    </row>
    <row r="12" spans="2:12">
      <c r="B12" s="325" t="s">
        <v>686</v>
      </c>
      <c r="C12" s="324"/>
      <c r="D12" s="324"/>
      <c r="E12" s="324"/>
      <c r="F12" s="324"/>
      <c r="G12" s="324"/>
      <c r="H12" s="324"/>
      <c r="I12" s="324"/>
      <c r="J12" s="324"/>
    </row>
    <row r="13" spans="2:12">
      <c r="H13" s="316" t="s">
        <v>164</v>
      </c>
      <c r="I13" s="316"/>
      <c r="J13" s="316"/>
    </row>
    <row r="14" spans="2:12">
      <c r="B14" s="305" t="s">
        <v>578</v>
      </c>
      <c r="C14" s="280" t="s">
        <v>344</v>
      </c>
      <c r="D14" s="280"/>
      <c r="E14" s="280"/>
      <c r="F14" s="280"/>
      <c r="G14" s="280"/>
      <c r="H14" s="278" t="s">
        <v>345</v>
      </c>
      <c r="I14" s="280" t="s">
        <v>555</v>
      </c>
      <c r="J14" s="309"/>
    </row>
    <row r="15" spans="2:12">
      <c r="B15" s="317"/>
      <c r="C15" s="318"/>
      <c r="D15" s="318"/>
      <c r="E15" s="318"/>
      <c r="F15" s="318"/>
      <c r="G15" s="318"/>
      <c r="H15" s="319"/>
      <c r="I15" s="33" t="s">
        <v>556</v>
      </c>
      <c r="J15" s="34" t="s">
        <v>557</v>
      </c>
    </row>
    <row r="16" spans="2:12">
      <c r="B16" s="21">
        <v>1</v>
      </c>
      <c r="C16" s="320">
        <v>2</v>
      </c>
      <c r="D16" s="320"/>
      <c r="E16" s="320"/>
      <c r="F16" s="320"/>
      <c r="G16" s="320"/>
      <c r="H16" s="22">
        <v>3</v>
      </c>
      <c r="I16" s="22">
        <v>4</v>
      </c>
      <c r="J16" s="23">
        <v>5</v>
      </c>
    </row>
    <row r="17" spans="2:10">
      <c r="B17" s="164" t="s">
        <v>183</v>
      </c>
      <c r="C17" s="310" t="s">
        <v>579</v>
      </c>
      <c r="D17" s="310"/>
      <c r="E17" s="310"/>
      <c r="F17" s="310"/>
      <c r="G17" s="310"/>
      <c r="H17" s="165">
        <v>0</v>
      </c>
      <c r="I17" s="180"/>
      <c r="J17" s="181"/>
    </row>
    <row r="18" spans="2:10">
      <c r="B18" s="168" t="s">
        <v>184</v>
      </c>
      <c r="C18" s="297" t="s">
        <v>580</v>
      </c>
      <c r="D18" s="297"/>
      <c r="E18" s="297"/>
      <c r="F18" s="297"/>
      <c r="G18" s="297"/>
      <c r="H18" s="169">
        <v>501</v>
      </c>
      <c r="I18" s="159">
        <f>I19+I20+I21</f>
        <v>482149</v>
      </c>
      <c r="J18" s="182">
        <f>J19+J20+J21</f>
        <v>125258</v>
      </c>
    </row>
    <row r="19" spans="2:10">
      <c r="B19" s="168" t="s">
        <v>185</v>
      </c>
      <c r="C19" s="299" t="s">
        <v>581</v>
      </c>
      <c r="D19" s="299"/>
      <c r="E19" s="299"/>
      <c r="F19" s="299"/>
      <c r="G19" s="299"/>
      <c r="H19" s="169">
        <v>502</v>
      </c>
      <c r="I19" s="160">
        <v>400000</v>
      </c>
      <c r="J19" s="183">
        <v>76104</v>
      </c>
    </row>
    <row r="20" spans="2:10">
      <c r="B20" s="168" t="s">
        <v>186</v>
      </c>
      <c r="C20" s="299" t="s">
        <v>582</v>
      </c>
      <c r="D20" s="299"/>
      <c r="E20" s="299"/>
      <c r="F20" s="299"/>
      <c r="G20" s="299"/>
      <c r="H20" s="169">
        <v>503</v>
      </c>
      <c r="I20" s="160">
        <v>26340</v>
      </c>
      <c r="J20" s="183"/>
    </row>
    <row r="21" spans="2:10">
      <c r="B21" s="168" t="s">
        <v>187</v>
      </c>
      <c r="C21" s="299" t="s">
        <v>583</v>
      </c>
      <c r="D21" s="299"/>
      <c r="E21" s="299"/>
      <c r="F21" s="299"/>
      <c r="G21" s="299"/>
      <c r="H21" s="169">
        <v>504</v>
      </c>
      <c r="I21" s="160">
        <v>55809</v>
      </c>
      <c r="J21" s="183">
        <v>49154</v>
      </c>
    </row>
    <row r="22" spans="2:10">
      <c r="B22" s="168" t="s">
        <v>188</v>
      </c>
      <c r="C22" s="297" t="s">
        <v>584</v>
      </c>
      <c r="D22" s="297"/>
      <c r="E22" s="297"/>
      <c r="F22" s="297"/>
      <c r="G22" s="297"/>
      <c r="H22" s="169">
        <v>505</v>
      </c>
      <c r="I22" s="159">
        <f>I23+I24+I25+I26+I27</f>
        <v>279620</v>
      </c>
      <c r="J22" s="182">
        <f>J23+J24+J25+J26+J27</f>
        <v>263208</v>
      </c>
    </row>
    <row r="23" spans="2:10">
      <c r="B23" s="168" t="s">
        <v>189</v>
      </c>
      <c r="C23" s="299" t="s">
        <v>585</v>
      </c>
      <c r="D23" s="299"/>
      <c r="E23" s="299"/>
      <c r="F23" s="299"/>
      <c r="G23" s="299"/>
      <c r="H23" s="169">
        <v>506</v>
      </c>
      <c r="I23" s="160">
        <v>69250</v>
      </c>
      <c r="J23" s="183">
        <v>54655</v>
      </c>
    </row>
    <row r="24" spans="2:10">
      <c r="B24" s="168" t="s">
        <v>209</v>
      </c>
      <c r="C24" s="299" t="s">
        <v>586</v>
      </c>
      <c r="D24" s="299"/>
      <c r="E24" s="299"/>
      <c r="F24" s="299"/>
      <c r="G24" s="299"/>
      <c r="H24" s="169">
        <v>507</v>
      </c>
      <c r="I24" s="160">
        <f>208274+172+822+1102</f>
        <v>210370</v>
      </c>
      <c r="J24" s="183">
        <v>208553</v>
      </c>
    </row>
    <row r="25" spans="2:10">
      <c r="B25" s="168" t="s">
        <v>210</v>
      </c>
      <c r="C25" s="299" t="s">
        <v>587</v>
      </c>
      <c r="D25" s="299"/>
      <c r="E25" s="299"/>
      <c r="F25" s="299"/>
      <c r="G25" s="299"/>
      <c r="H25" s="169">
        <v>508</v>
      </c>
      <c r="I25" s="160"/>
      <c r="J25" s="183"/>
    </row>
    <row r="26" spans="2:10">
      <c r="B26" s="168" t="s">
        <v>211</v>
      </c>
      <c r="C26" s="299" t="s">
        <v>588</v>
      </c>
      <c r="D26" s="299"/>
      <c r="E26" s="299"/>
      <c r="F26" s="299"/>
      <c r="G26" s="299"/>
      <c r="H26" s="169">
        <v>509</v>
      </c>
      <c r="I26" s="160"/>
      <c r="J26" s="183"/>
    </row>
    <row r="27" spans="2:10">
      <c r="B27" s="168" t="s">
        <v>212</v>
      </c>
      <c r="C27" s="299" t="s">
        <v>589</v>
      </c>
      <c r="D27" s="299"/>
      <c r="E27" s="299"/>
      <c r="F27" s="299"/>
      <c r="G27" s="299"/>
      <c r="H27" s="169">
        <v>510</v>
      </c>
      <c r="I27" s="160"/>
      <c r="J27" s="183"/>
    </row>
    <row r="28" spans="2:10">
      <c r="B28" s="168" t="s">
        <v>213</v>
      </c>
      <c r="C28" s="297" t="s">
        <v>590</v>
      </c>
      <c r="D28" s="297"/>
      <c r="E28" s="297"/>
      <c r="F28" s="297"/>
      <c r="G28" s="297"/>
      <c r="H28" s="169">
        <v>511</v>
      </c>
      <c r="I28" s="159">
        <f>I18-I22</f>
        <v>202529</v>
      </c>
      <c r="J28" s="182">
        <v>0</v>
      </c>
    </row>
    <row r="29" spans="2:10">
      <c r="B29" s="168" t="s">
        <v>190</v>
      </c>
      <c r="C29" s="297" t="s">
        <v>591</v>
      </c>
      <c r="D29" s="297"/>
      <c r="E29" s="297"/>
      <c r="F29" s="297"/>
      <c r="G29" s="297"/>
      <c r="H29" s="169">
        <v>512</v>
      </c>
      <c r="I29" s="159">
        <v>0</v>
      </c>
      <c r="J29" s="159">
        <f>J22-J18</f>
        <v>137950</v>
      </c>
    </row>
    <row r="30" spans="2:10">
      <c r="B30" s="168" t="s">
        <v>191</v>
      </c>
      <c r="C30" s="297" t="s">
        <v>592</v>
      </c>
      <c r="D30" s="297"/>
      <c r="E30" s="297"/>
      <c r="F30" s="297"/>
      <c r="G30" s="297"/>
      <c r="H30" s="169">
        <v>0</v>
      </c>
      <c r="I30" s="161"/>
      <c r="J30" s="184"/>
    </row>
    <row r="31" spans="2:10">
      <c r="B31" s="168" t="s">
        <v>192</v>
      </c>
      <c r="C31" s="297" t="s">
        <v>593</v>
      </c>
      <c r="D31" s="297"/>
      <c r="E31" s="297"/>
      <c r="F31" s="297"/>
      <c r="G31" s="297"/>
      <c r="H31" s="169">
        <v>513</v>
      </c>
      <c r="I31" s="159">
        <f>I32+I33+I34+I35+I36+I37</f>
        <v>3999433</v>
      </c>
      <c r="J31" s="182">
        <f>J32+J33+J34+J35+J36+J37</f>
        <v>403482</v>
      </c>
    </row>
    <row r="32" spans="2:10">
      <c r="B32" s="168" t="s">
        <v>193</v>
      </c>
      <c r="C32" s="299" t="s">
        <v>594</v>
      </c>
      <c r="D32" s="299"/>
      <c r="E32" s="299"/>
      <c r="F32" s="299"/>
      <c r="G32" s="299"/>
      <c r="H32" s="169">
        <v>514</v>
      </c>
      <c r="I32" s="160">
        <v>250000</v>
      </c>
      <c r="J32" s="183">
        <v>250000</v>
      </c>
    </row>
    <row r="33" spans="2:10">
      <c r="B33" s="168" t="s">
        <v>194</v>
      </c>
      <c r="C33" s="299" t="s">
        <v>595</v>
      </c>
      <c r="D33" s="299"/>
      <c r="E33" s="299"/>
      <c r="F33" s="299"/>
      <c r="G33" s="299"/>
      <c r="H33" s="169">
        <v>515</v>
      </c>
      <c r="I33" s="160">
        <v>3573043</v>
      </c>
      <c r="J33" s="183"/>
    </row>
    <row r="34" spans="2:10">
      <c r="B34" s="168" t="s">
        <v>195</v>
      </c>
      <c r="C34" s="299" t="s">
        <v>596</v>
      </c>
      <c r="D34" s="299"/>
      <c r="E34" s="299"/>
      <c r="F34" s="299"/>
      <c r="G34" s="299"/>
      <c r="H34" s="169">
        <v>516</v>
      </c>
      <c r="I34" s="160"/>
      <c r="J34" s="183"/>
    </row>
    <row r="35" spans="2:10">
      <c r="B35" s="168" t="s">
        <v>196</v>
      </c>
      <c r="C35" s="299" t="s">
        <v>597</v>
      </c>
      <c r="D35" s="299"/>
      <c r="E35" s="299"/>
      <c r="F35" s="299"/>
      <c r="G35" s="299"/>
      <c r="H35" s="169">
        <v>517</v>
      </c>
      <c r="I35" s="160">
        <f>1264+20948</f>
        <v>22212</v>
      </c>
      <c r="J35" s="183">
        <v>22290</v>
      </c>
    </row>
    <row r="36" spans="2:10">
      <c r="B36" s="168" t="s">
        <v>197</v>
      </c>
      <c r="C36" s="299" t="s">
        <v>598</v>
      </c>
      <c r="D36" s="299"/>
      <c r="E36" s="299"/>
      <c r="F36" s="299"/>
      <c r="G36" s="299"/>
      <c r="H36" s="169">
        <v>518</v>
      </c>
      <c r="I36" s="160">
        <v>154178</v>
      </c>
      <c r="J36" s="183">
        <v>131192</v>
      </c>
    </row>
    <row r="37" spans="2:10">
      <c r="B37" s="168" t="s">
        <v>198</v>
      </c>
      <c r="C37" s="299" t="s">
        <v>599</v>
      </c>
      <c r="D37" s="299"/>
      <c r="E37" s="299"/>
      <c r="F37" s="299"/>
      <c r="G37" s="299"/>
      <c r="H37" s="169">
        <v>519</v>
      </c>
      <c r="I37" s="160"/>
      <c r="J37" s="183"/>
    </row>
    <row r="38" spans="2:10">
      <c r="B38" s="168" t="s">
        <v>199</v>
      </c>
      <c r="C38" s="297" t="s">
        <v>600</v>
      </c>
      <c r="D38" s="297"/>
      <c r="E38" s="297"/>
      <c r="F38" s="297"/>
      <c r="G38" s="297"/>
      <c r="H38" s="169">
        <v>520</v>
      </c>
      <c r="I38" s="159">
        <f>I39+I40+I41+I42</f>
        <v>647360</v>
      </c>
      <c r="J38" s="182">
        <f>J39+J40+J41+J42</f>
        <v>250000</v>
      </c>
    </row>
    <row r="39" spans="2:10">
      <c r="B39" s="168" t="s">
        <v>200</v>
      </c>
      <c r="C39" s="299" t="s">
        <v>601</v>
      </c>
      <c r="D39" s="299"/>
      <c r="E39" s="299"/>
      <c r="F39" s="299"/>
      <c r="G39" s="299"/>
      <c r="H39" s="169">
        <v>521</v>
      </c>
      <c r="I39" s="160">
        <v>400000</v>
      </c>
      <c r="J39" s="183">
        <v>250000</v>
      </c>
    </row>
    <row r="40" spans="2:10">
      <c r="B40" s="168" t="s">
        <v>201</v>
      </c>
      <c r="C40" s="299" t="s">
        <v>602</v>
      </c>
      <c r="D40" s="299"/>
      <c r="E40" s="299"/>
      <c r="F40" s="299"/>
      <c r="G40" s="299"/>
      <c r="H40" s="169">
        <v>522</v>
      </c>
      <c r="I40" s="160">
        <v>247360</v>
      </c>
      <c r="J40" s="183"/>
    </row>
    <row r="41" spans="2:10">
      <c r="B41" s="168" t="s">
        <v>202</v>
      </c>
      <c r="C41" s="299" t="s">
        <v>603</v>
      </c>
      <c r="D41" s="299"/>
      <c r="E41" s="299"/>
      <c r="F41" s="299"/>
      <c r="G41" s="299"/>
      <c r="H41" s="169">
        <v>523</v>
      </c>
      <c r="I41" s="160"/>
      <c r="J41" s="183"/>
    </row>
    <row r="42" spans="2:10">
      <c r="B42" s="168" t="s">
        <v>203</v>
      </c>
      <c r="C42" s="299" t="s">
        <v>604</v>
      </c>
      <c r="D42" s="299"/>
      <c r="E42" s="299"/>
      <c r="F42" s="299"/>
      <c r="G42" s="299"/>
      <c r="H42" s="169">
        <v>524</v>
      </c>
      <c r="I42" s="160"/>
      <c r="J42" s="183"/>
    </row>
    <row r="43" spans="2:10">
      <c r="B43" s="168" t="s">
        <v>204</v>
      </c>
      <c r="C43" s="297" t="s">
        <v>605</v>
      </c>
      <c r="D43" s="297"/>
      <c r="E43" s="297"/>
      <c r="F43" s="297"/>
      <c r="G43" s="297"/>
      <c r="H43" s="169">
        <v>525</v>
      </c>
      <c r="I43" s="159">
        <f>I31-I38</f>
        <v>3352073</v>
      </c>
      <c r="J43" s="159">
        <f>J31-J38</f>
        <v>153482</v>
      </c>
    </row>
    <row r="44" spans="2:10">
      <c r="B44" s="168" t="s">
        <v>205</v>
      </c>
      <c r="C44" s="297" t="s">
        <v>606</v>
      </c>
      <c r="D44" s="297"/>
      <c r="E44" s="297"/>
      <c r="F44" s="297"/>
      <c r="G44" s="297"/>
      <c r="H44" s="169">
        <v>526</v>
      </c>
      <c r="I44" s="159"/>
      <c r="J44" s="159"/>
    </row>
    <row r="45" spans="2:10">
      <c r="B45" s="168" t="s">
        <v>206</v>
      </c>
      <c r="C45" s="297" t="s">
        <v>607</v>
      </c>
      <c r="D45" s="297"/>
      <c r="E45" s="297"/>
      <c r="F45" s="297"/>
      <c r="G45" s="297"/>
      <c r="H45" s="169">
        <v>0</v>
      </c>
      <c r="I45" s="159"/>
      <c r="J45" s="182"/>
    </row>
    <row r="46" spans="2:10">
      <c r="B46" s="168" t="s">
        <v>207</v>
      </c>
      <c r="C46" s="297" t="s">
        <v>608</v>
      </c>
      <c r="D46" s="297"/>
      <c r="E46" s="297"/>
      <c r="F46" s="297"/>
      <c r="G46" s="297"/>
      <c r="H46" s="169">
        <v>527</v>
      </c>
      <c r="I46" s="159">
        <f>I47+I48+I49+I50</f>
        <v>0</v>
      </c>
      <c r="J46" s="182">
        <f>J47+J48+J49+J50</f>
        <v>0</v>
      </c>
    </row>
    <row r="47" spans="2:10">
      <c r="B47" s="168" t="s">
        <v>208</v>
      </c>
      <c r="C47" s="299" t="s">
        <v>609</v>
      </c>
      <c r="D47" s="299"/>
      <c r="E47" s="299"/>
      <c r="F47" s="299"/>
      <c r="G47" s="299"/>
      <c r="H47" s="169">
        <v>528</v>
      </c>
      <c r="I47" s="160"/>
      <c r="J47" s="183"/>
    </row>
    <row r="48" spans="2:10">
      <c r="B48" s="168" t="s">
        <v>610</v>
      </c>
      <c r="C48" s="299" t="s">
        <v>611</v>
      </c>
      <c r="D48" s="299"/>
      <c r="E48" s="299"/>
      <c r="F48" s="299"/>
      <c r="G48" s="299"/>
      <c r="H48" s="169">
        <v>529</v>
      </c>
      <c r="I48" s="160"/>
      <c r="J48" s="183"/>
    </row>
    <row r="49" spans="2:10">
      <c r="B49" s="168" t="s">
        <v>612</v>
      </c>
      <c r="C49" s="299" t="s">
        <v>613</v>
      </c>
      <c r="D49" s="299"/>
      <c r="E49" s="299"/>
      <c r="F49" s="299"/>
      <c r="G49" s="299"/>
      <c r="H49" s="169">
        <v>530</v>
      </c>
      <c r="I49" s="160"/>
      <c r="J49" s="183"/>
    </row>
    <row r="50" spans="2:10">
      <c r="B50" s="168" t="s">
        <v>614</v>
      </c>
      <c r="C50" s="299" t="s">
        <v>615</v>
      </c>
      <c r="D50" s="299"/>
      <c r="E50" s="299"/>
      <c r="F50" s="299"/>
      <c r="G50" s="299"/>
      <c r="H50" s="169">
        <v>531</v>
      </c>
      <c r="I50" s="160"/>
      <c r="J50" s="183"/>
    </row>
    <row r="51" spans="2:10">
      <c r="B51" s="168" t="s">
        <v>616</v>
      </c>
      <c r="C51" s="297" t="s">
        <v>617</v>
      </c>
      <c r="D51" s="297"/>
      <c r="E51" s="297"/>
      <c r="F51" s="297"/>
      <c r="G51" s="297"/>
      <c r="H51" s="169">
        <v>532</v>
      </c>
      <c r="I51" s="159">
        <f>I52+I53+I54+I55+I56+I57</f>
        <v>0</v>
      </c>
      <c r="J51" s="182">
        <f>J52+J53+J54+J55+J56+J57</f>
        <v>0</v>
      </c>
    </row>
    <row r="52" spans="2:10">
      <c r="B52" s="168" t="s">
        <v>618</v>
      </c>
      <c r="C52" s="299" t="s">
        <v>619</v>
      </c>
      <c r="D52" s="299"/>
      <c r="E52" s="299"/>
      <c r="F52" s="299"/>
      <c r="G52" s="299"/>
      <c r="H52" s="169">
        <v>533</v>
      </c>
      <c r="I52" s="160"/>
      <c r="J52" s="183"/>
    </row>
    <row r="53" spans="2:10">
      <c r="B53" s="168" t="s">
        <v>620</v>
      </c>
      <c r="C53" s="299" t="s">
        <v>621</v>
      </c>
      <c r="D53" s="299"/>
      <c r="E53" s="299"/>
      <c r="F53" s="299"/>
      <c r="G53" s="299"/>
      <c r="H53" s="169">
        <v>534</v>
      </c>
      <c r="I53" s="160"/>
      <c r="J53" s="183"/>
    </row>
    <row r="54" spans="2:10">
      <c r="B54" s="168" t="s">
        <v>622</v>
      </c>
      <c r="C54" s="299" t="s">
        <v>623</v>
      </c>
      <c r="D54" s="299"/>
      <c r="E54" s="299"/>
      <c r="F54" s="299"/>
      <c r="G54" s="299"/>
      <c r="H54" s="169">
        <v>535</v>
      </c>
      <c r="I54" s="160"/>
      <c r="J54" s="183"/>
    </row>
    <row r="55" spans="2:10">
      <c r="B55" s="168" t="s">
        <v>624</v>
      </c>
      <c r="C55" s="299" t="s">
        <v>625</v>
      </c>
      <c r="D55" s="299"/>
      <c r="E55" s="299"/>
      <c r="F55" s="299"/>
      <c r="G55" s="299"/>
      <c r="H55" s="169">
        <v>536</v>
      </c>
      <c r="I55" s="160"/>
      <c r="J55" s="183"/>
    </row>
    <row r="56" spans="2:10">
      <c r="B56" s="168" t="s">
        <v>626</v>
      </c>
      <c r="C56" s="299" t="s">
        <v>627</v>
      </c>
      <c r="D56" s="299"/>
      <c r="E56" s="299"/>
      <c r="F56" s="299"/>
      <c r="G56" s="299"/>
      <c r="H56" s="169">
        <v>537</v>
      </c>
      <c r="I56" s="160"/>
      <c r="J56" s="183"/>
    </row>
    <row r="57" spans="2:10">
      <c r="B57" s="168" t="s">
        <v>628</v>
      </c>
      <c r="C57" s="299" t="s">
        <v>629</v>
      </c>
      <c r="D57" s="299"/>
      <c r="E57" s="299"/>
      <c r="F57" s="299"/>
      <c r="G57" s="299"/>
      <c r="H57" s="169">
        <v>538</v>
      </c>
      <c r="I57" s="160"/>
      <c r="J57" s="183"/>
    </row>
    <row r="58" spans="2:10">
      <c r="B58" s="168" t="s">
        <v>630</v>
      </c>
      <c r="C58" s="297" t="s">
        <v>631</v>
      </c>
      <c r="D58" s="297"/>
      <c r="E58" s="297"/>
      <c r="F58" s="297"/>
      <c r="G58" s="297"/>
      <c r="H58" s="169">
        <v>539</v>
      </c>
      <c r="I58" s="159">
        <v>0</v>
      </c>
      <c r="J58" s="182"/>
    </row>
    <row r="59" spans="2:10">
      <c r="B59" s="168" t="s">
        <v>632</v>
      </c>
      <c r="C59" s="297" t="s">
        <v>633</v>
      </c>
      <c r="D59" s="297"/>
      <c r="E59" s="297"/>
      <c r="F59" s="297"/>
      <c r="G59" s="297"/>
      <c r="H59" s="169">
        <v>540</v>
      </c>
      <c r="I59" s="159">
        <f>I51-I46</f>
        <v>0</v>
      </c>
      <c r="J59" s="182">
        <f>J51-J46</f>
        <v>0</v>
      </c>
    </row>
    <row r="60" spans="2:10">
      <c r="B60" s="168" t="s">
        <v>634</v>
      </c>
      <c r="C60" s="297" t="s">
        <v>635</v>
      </c>
      <c r="D60" s="297"/>
      <c r="E60" s="297"/>
      <c r="F60" s="297"/>
      <c r="G60" s="297"/>
      <c r="H60" s="169">
        <v>541</v>
      </c>
      <c r="I60" s="159">
        <f>I18+I31+I46</f>
        <v>4481582</v>
      </c>
      <c r="J60" s="182">
        <f>J18+J31+J46</f>
        <v>528740</v>
      </c>
    </row>
    <row r="61" spans="2:10">
      <c r="B61" s="168" t="s">
        <v>636</v>
      </c>
      <c r="C61" s="297" t="s">
        <v>637</v>
      </c>
      <c r="D61" s="297"/>
      <c r="E61" s="297"/>
      <c r="F61" s="297"/>
      <c r="G61" s="297"/>
      <c r="H61" s="169">
        <v>542</v>
      </c>
      <c r="I61" s="159">
        <f>I22+I38+I51</f>
        <v>926980</v>
      </c>
      <c r="J61" s="182">
        <f>J22+J38+J51</f>
        <v>513208</v>
      </c>
    </row>
    <row r="62" spans="2:10">
      <c r="B62" s="168" t="s">
        <v>638</v>
      </c>
      <c r="C62" s="297" t="s">
        <v>639</v>
      </c>
      <c r="D62" s="297"/>
      <c r="E62" s="297"/>
      <c r="F62" s="297"/>
      <c r="G62" s="297"/>
      <c r="H62" s="169">
        <v>543</v>
      </c>
      <c r="I62" s="159">
        <f>I60-I61</f>
        <v>3554602</v>
      </c>
      <c r="J62" s="159">
        <f>J60-J61</f>
        <v>15532</v>
      </c>
    </row>
    <row r="63" spans="2:10">
      <c r="B63" s="168" t="s">
        <v>640</v>
      </c>
      <c r="C63" s="297" t="s">
        <v>641</v>
      </c>
      <c r="D63" s="297"/>
      <c r="E63" s="297"/>
      <c r="F63" s="297"/>
      <c r="G63" s="297"/>
      <c r="H63" s="169">
        <v>544</v>
      </c>
      <c r="I63" s="159">
        <v>0</v>
      </c>
      <c r="J63" s="159">
        <v>0</v>
      </c>
    </row>
    <row r="64" spans="2:10">
      <c r="B64" s="168" t="s">
        <v>642</v>
      </c>
      <c r="C64" s="297" t="s">
        <v>643</v>
      </c>
      <c r="D64" s="297"/>
      <c r="E64" s="297"/>
      <c r="F64" s="297"/>
      <c r="G64" s="297"/>
      <c r="H64" s="169">
        <v>545</v>
      </c>
      <c r="I64" s="162">
        <v>76654</v>
      </c>
      <c r="J64" s="185">
        <v>61122</v>
      </c>
    </row>
    <row r="65" spans="2:10">
      <c r="B65" s="168" t="s">
        <v>644</v>
      </c>
      <c r="C65" s="297" t="s">
        <v>645</v>
      </c>
      <c r="D65" s="297"/>
      <c r="E65" s="297"/>
      <c r="F65" s="297"/>
      <c r="G65" s="297"/>
      <c r="H65" s="169">
        <v>546</v>
      </c>
      <c r="I65" s="162"/>
      <c r="J65" s="185"/>
    </row>
    <row r="66" spans="2:10">
      <c r="B66" s="168" t="s">
        <v>646</v>
      </c>
      <c r="C66" s="297" t="s">
        <v>647</v>
      </c>
      <c r="D66" s="297"/>
      <c r="E66" s="297"/>
      <c r="F66" s="297"/>
      <c r="G66" s="297"/>
      <c r="H66" s="169">
        <v>547</v>
      </c>
      <c r="I66" s="162"/>
      <c r="J66" s="185"/>
    </row>
    <row r="67" spans="2:10">
      <c r="B67" s="176" t="s">
        <v>648</v>
      </c>
      <c r="C67" s="321" t="s">
        <v>649</v>
      </c>
      <c r="D67" s="321"/>
      <c r="E67" s="321"/>
      <c r="F67" s="321"/>
      <c r="G67" s="321"/>
      <c r="H67" s="177">
        <v>548</v>
      </c>
      <c r="I67" s="186">
        <f>I64+I62-I63+I65-I66</f>
        <v>3631256</v>
      </c>
      <c r="J67" s="233">
        <f>J64+J62-J63+J65-J66</f>
        <v>76654</v>
      </c>
    </row>
    <row r="69" spans="2:10" ht="13.5" thickBot="1">
      <c r="B69" s="217" t="s">
        <v>148</v>
      </c>
      <c r="C69" s="200" t="s">
        <v>165</v>
      </c>
      <c r="F69" s="322" t="s">
        <v>156</v>
      </c>
      <c r="G69" s="311"/>
      <c r="H69" s="312" t="s">
        <v>157</v>
      </c>
      <c r="I69" s="313"/>
      <c r="J69" s="313"/>
    </row>
    <row r="70" spans="2:10" ht="13.5" thickBot="1">
      <c r="B70" s="217" t="s">
        <v>178</v>
      </c>
      <c r="C70" s="200" t="s">
        <v>685</v>
      </c>
      <c r="D70" s="200" t="s">
        <v>155</v>
      </c>
      <c r="E70" s="219" t="s">
        <v>157</v>
      </c>
      <c r="F70" s="221"/>
      <c r="G70" s="221"/>
      <c r="H70" s="255" t="s">
        <v>176</v>
      </c>
      <c r="I70" s="255"/>
      <c r="J70" s="255"/>
    </row>
  </sheetData>
  <mergeCells count="70">
    <mergeCell ref="H70:J70"/>
    <mergeCell ref="B14:B15"/>
    <mergeCell ref="C14:G15"/>
    <mergeCell ref="H14:H15"/>
    <mergeCell ref="I14:J14"/>
    <mergeCell ref="C16:G16"/>
    <mergeCell ref="C17:G17"/>
    <mergeCell ref="C18:G18"/>
    <mergeCell ref="C19:G19"/>
    <mergeCell ref="C20:G20"/>
    <mergeCell ref="C27:G27"/>
    <mergeCell ref="C28:G28"/>
    <mergeCell ref="C21:G21"/>
    <mergeCell ref="C22:G22"/>
    <mergeCell ref="C23:G23"/>
    <mergeCell ref="C24:G24"/>
    <mergeCell ref="C48:G48"/>
    <mergeCell ref="C41:G41"/>
    <mergeCell ref="C42:G42"/>
    <mergeCell ref="C43:G43"/>
    <mergeCell ref="C44:G44"/>
    <mergeCell ref="C46:G46"/>
    <mergeCell ref="H13:J13"/>
    <mergeCell ref="C55:G55"/>
    <mergeCell ref="C56:G56"/>
    <mergeCell ref="C61:G61"/>
    <mergeCell ref="C39:G39"/>
    <mergeCell ref="C33:G33"/>
    <mergeCell ref="C34:G34"/>
    <mergeCell ref="C35:G35"/>
    <mergeCell ref="C36:G36"/>
    <mergeCell ref="C29:G29"/>
    <mergeCell ref="C40:G40"/>
    <mergeCell ref="C37:G37"/>
    <mergeCell ref="C38:G38"/>
    <mergeCell ref="C47:G47"/>
    <mergeCell ref="C25:G25"/>
    <mergeCell ref="C26:G26"/>
    <mergeCell ref="B10:J10"/>
    <mergeCell ref="B11:J11"/>
    <mergeCell ref="B12:J12"/>
    <mergeCell ref="J2:L2"/>
    <mergeCell ref="B3:D4"/>
    <mergeCell ref="B5:E5"/>
    <mergeCell ref="F69:G69"/>
    <mergeCell ref="H69:J69"/>
    <mergeCell ref="J3:L3"/>
    <mergeCell ref="J4:L4"/>
    <mergeCell ref="J5:L5"/>
    <mergeCell ref="J6:L6"/>
    <mergeCell ref="C66:G66"/>
    <mergeCell ref="C59:G59"/>
    <mergeCell ref="C67:G67"/>
    <mergeCell ref="C60:G60"/>
    <mergeCell ref="C49:G49"/>
    <mergeCell ref="C50:G50"/>
    <mergeCell ref="C45:G45"/>
    <mergeCell ref="C30:G30"/>
    <mergeCell ref="C31:G31"/>
    <mergeCell ref="C32:G32"/>
    <mergeCell ref="C65:G65"/>
    <mergeCell ref="C53:G53"/>
    <mergeCell ref="C54:G54"/>
    <mergeCell ref="C51:G51"/>
    <mergeCell ref="C52:G52"/>
    <mergeCell ref="C63:G63"/>
    <mergeCell ref="C64:G64"/>
    <mergeCell ref="C57:G57"/>
    <mergeCell ref="C58:G58"/>
    <mergeCell ref="C62:G62"/>
  </mergeCells>
  <phoneticPr fontId="1" type="noConversion"/>
  <dataValidations count="2">
    <dataValidation type="whole" operator="greaterThanOrEqual" allowBlank="1" showInputMessage="1" showErrorMessage="1" errorTitle="Graška" error="Unose se vrijednosti u konvertibilnim markama, bez decimalnih mjesta. Nije dozvoljen unos negativnih brojeva." prompt="U ovo polje se ne unosi iznos.&#10;Polje se automatski računa u skladu sa formulom." sqref="I18:J18 I58:J63 I31:J31 I38:J38 I28:J29 I43:J44 I51:J51 I22:J22 I46:J46 I67:J67">
      <formula1>0</formula1>
    </dataValidation>
    <dataValidation type="whole" operator="greaterThanOrEqual" allowBlank="1" showInputMessage="1" showErrorMessage="1" errorTitle="Graška" error="Unose se vrijednosti u konvertibilnim markama, bez decimalnih mjesta. Nije dozvoljen unos negativnih brojeva." sqref="I64:J66 I52:J57 I47:J50 I45:J45 I39:J42 I32:J37 I30:J30 I23:J27 I17:J17 I19:J21">
      <formula1>0</formula1>
    </dataValidation>
  </dataValidations>
  <pageMargins left="0.19685039370078741" right="0.11811023622047245" top="0.39370078740157483" bottom="0.3937007874015748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83"/>
  <sheetViews>
    <sheetView topLeftCell="A49" workbookViewId="0">
      <selection activeCell="G6" sqref="G6"/>
    </sheetView>
  </sheetViews>
  <sheetFormatPr defaultRowHeight="12.75"/>
  <cols>
    <col min="1" max="1" width="1.7109375" customWidth="1"/>
    <col min="2" max="2" width="13.85546875" customWidth="1"/>
    <col min="3" max="3" width="42" customWidth="1"/>
    <col min="7" max="7" width="11.7109375" customWidth="1"/>
    <col min="9" max="9" width="12.42578125" customWidth="1"/>
    <col min="10" max="10" width="13.42578125" customWidth="1"/>
  </cols>
  <sheetData>
    <row r="1" spans="2:11">
      <c r="B1" s="189" t="s">
        <v>181</v>
      </c>
      <c r="H1" s="238" t="s">
        <v>146</v>
      </c>
      <c r="I1" s="326"/>
      <c r="J1" s="326"/>
      <c r="K1" s="326"/>
    </row>
    <row r="2" spans="2:11">
      <c r="B2" s="189" t="s">
        <v>180</v>
      </c>
      <c r="H2" s="239" t="s">
        <v>160</v>
      </c>
      <c r="I2" s="237"/>
      <c r="J2" s="237"/>
    </row>
    <row r="3" spans="2:11">
      <c r="B3" s="267" t="s">
        <v>143</v>
      </c>
      <c r="C3" s="267"/>
      <c r="D3" s="267"/>
      <c r="H3" s="222" t="s">
        <v>147</v>
      </c>
      <c r="I3" s="222"/>
      <c r="J3" s="222"/>
    </row>
    <row r="4" spans="2:11">
      <c r="B4" s="267"/>
      <c r="C4" s="267"/>
      <c r="D4" s="267"/>
      <c r="H4" s="222" t="s">
        <v>147</v>
      </c>
      <c r="I4" s="222"/>
      <c r="J4" s="222"/>
    </row>
    <row r="5" spans="2:11">
      <c r="B5" s="268" t="s">
        <v>175</v>
      </c>
      <c r="C5" s="268"/>
      <c r="D5" s="268"/>
      <c r="E5" s="268"/>
      <c r="H5" s="222" t="s">
        <v>147</v>
      </c>
      <c r="I5" s="222"/>
      <c r="J5" s="222"/>
    </row>
    <row r="6" spans="2:11" ht="13.5" thickBot="1">
      <c r="B6" s="189" t="s">
        <v>144</v>
      </c>
      <c r="C6" s="231" t="s">
        <v>169</v>
      </c>
      <c r="H6" s="220" t="s">
        <v>147</v>
      </c>
      <c r="I6" s="220"/>
      <c r="J6" s="220"/>
    </row>
    <row r="7" spans="2:11">
      <c r="B7" s="189" t="s">
        <v>145</v>
      </c>
      <c r="C7" s="232" t="s">
        <v>159</v>
      </c>
    </row>
    <row r="8" spans="2:11" ht="15.75">
      <c r="B8" s="323" t="s">
        <v>170</v>
      </c>
      <c r="C8" s="323"/>
      <c r="D8" s="323"/>
      <c r="E8" s="323"/>
      <c r="F8" s="323"/>
      <c r="G8" s="323"/>
      <c r="H8" s="323"/>
      <c r="I8" s="323"/>
      <c r="J8" s="323"/>
    </row>
    <row r="9" spans="2:11">
      <c r="B9" s="324" t="s">
        <v>171</v>
      </c>
      <c r="C9" s="324"/>
      <c r="D9" s="324"/>
      <c r="E9" s="324"/>
      <c r="F9" s="324"/>
      <c r="G9" s="324"/>
      <c r="H9" s="324"/>
      <c r="I9" s="324"/>
      <c r="J9" s="324"/>
    </row>
    <row r="10" spans="2:11">
      <c r="B10" s="324" t="s">
        <v>686</v>
      </c>
      <c r="C10" s="324"/>
      <c r="D10" s="324"/>
      <c r="E10" s="324"/>
      <c r="F10" s="324"/>
      <c r="G10" s="324"/>
      <c r="H10" s="324"/>
      <c r="I10" s="324"/>
      <c r="J10" s="324"/>
    </row>
    <row r="11" spans="2:11">
      <c r="H11" s="327" t="s">
        <v>164</v>
      </c>
      <c r="I11" s="316"/>
      <c r="J11" s="316"/>
    </row>
    <row r="12" spans="2:11">
      <c r="B12" s="305" t="s">
        <v>343</v>
      </c>
      <c r="C12" s="280" t="s">
        <v>344</v>
      </c>
      <c r="D12" s="280"/>
      <c r="E12" s="280"/>
      <c r="F12" s="280"/>
      <c r="G12" s="280"/>
      <c r="H12" s="278" t="s">
        <v>345</v>
      </c>
      <c r="I12" s="280" t="s">
        <v>555</v>
      </c>
      <c r="J12" s="309"/>
    </row>
    <row r="13" spans="2:11" ht="25.5">
      <c r="B13" s="317"/>
      <c r="C13" s="318"/>
      <c r="D13" s="318"/>
      <c r="E13" s="318"/>
      <c r="F13" s="318"/>
      <c r="G13" s="318"/>
      <c r="H13" s="319"/>
      <c r="I13" s="33" t="s">
        <v>556</v>
      </c>
      <c r="J13" s="34" t="s">
        <v>557</v>
      </c>
    </row>
    <row r="14" spans="2:11">
      <c r="B14" s="21">
        <v>1</v>
      </c>
      <c r="C14" s="320">
        <v>2</v>
      </c>
      <c r="D14" s="320"/>
      <c r="E14" s="320"/>
      <c r="F14" s="320"/>
      <c r="G14" s="320"/>
      <c r="H14" s="22">
        <v>3</v>
      </c>
      <c r="I14" s="35">
        <v>4</v>
      </c>
      <c r="J14" s="36">
        <v>5</v>
      </c>
    </row>
    <row r="15" spans="2:11">
      <c r="B15" s="37">
        <v>10</v>
      </c>
      <c r="C15" s="336" t="s">
        <v>650</v>
      </c>
      <c r="D15" s="336"/>
      <c r="E15" s="336"/>
      <c r="F15" s="336"/>
      <c r="G15" s="336"/>
      <c r="H15" s="38">
        <v>601</v>
      </c>
      <c r="I15" s="39"/>
      <c r="J15" s="40"/>
    </row>
    <row r="16" spans="2:11">
      <c r="B16" s="41" t="s">
        <v>651</v>
      </c>
      <c r="C16" s="331" t="s">
        <v>652</v>
      </c>
      <c r="D16" s="331"/>
      <c r="E16" s="331"/>
      <c r="F16" s="331"/>
      <c r="G16" s="331"/>
      <c r="H16" s="6">
        <v>602</v>
      </c>
      <c r="I16" s="7"/>
      <c r="J16" s="8"/>
    </row>
    <row r="17" spans="2:10">
      <c r="B17" s="42" t="s">
        <v>653</v>
      </c>
      <c r="C17" s="333" t="s">
        <v>654</v>
      </c>
      <c r="D17" s="333"/>
      <c r="E17" s="333"/>
      <c r="F17" s="333"/>
      <c r="G17" s="333"/>
      <c r="H17" s="43">
        <v>603</v>
      </c>
      <c r="I17" s="9"/>
      <c r="J17" s="10"/>
    </row>
    <row r="18" spans="2:10">
      <c r="B18" s="41" t="s">
        <v>655</v>
      </c>
      <c r="C18" s="331" t="s">
        <v>656</v>
      </c>
      <c r="D18" s="331"/>
      <c r="E18" s="331"/>
      <c r="F18" s="331"/>
      <c r="G18" s="331"/>
      <c r="H18" s="6">
        <v>604</v>
      </c>
      <c r="I18" s="7"/>
      <c r="J18" s="8"/>
    </row>
    <row r="19" spans="2:10">
      <c r="B19" s="42" t="s">
        <v>657</v>
      </c>
      <c r="C19" s="333" t="s">
        <v>658</v>
      </c>
      <c r="D19" s="333"/>
      <c r="E19" s="333"/>
      <c r="F19" s="333"/>
      <c r="G19" s="333"/>
      <c r="H19" s="43">
        <v>605</v>
      </c>
      <c r="I19" s="9">
        <v>40274</v>
      </c>
      <c r="J19" s="10">
        <v>46098</v>
      </c>
    </row>
    <row r="20" spans="2:10">
      <c r="B20" s="41" t="s">
        <v>659</v>
      </c>
      <c r="C20" s="331" t="s">
        <v>660</v>
      </c>
      <c r="D20" s="331"/>
      <c r="E20" s="331"/>
      <c r="F20" s="331"/>
      <c r="G20" s="331"/>
      <c r="H20" s="6">
        <v>606</v>
      </c>
      <c r="I20" s="7"/>
      <c r="J20" s="8"/>
    </row>
    <row r="21" spans="2:10">
      <c r="B21" s="42" t="s">
        <v>661</v>
      </c>
      <c r="C21" s="333" t="s">
        <v>662</v>
      </c>
      <c r="D21" s="333"/>
      <c r="E21" s="333"/>
      <c r="F21" s="333"/>
      <c r="G21" s="333"/>
      <c r="H21" s="43">
        <v>607</v>
      </c>
      <c r="I21" s="9"/>
      <c r="J21" s="10"/>
    </row>
    <row r="22" spans="2:10">
      <c r="B22" s="41" t="s">
        <v>663</v>
      </c>
      <c r="C22" s="331" t="s">
        <v>664</v>
      </c>
      <c r="D22" s="331"/>
      <c r="E22" s="331"/>
      <c r="F22" s="331"/>
      <c r="G22" s="331"/>
      <c r="H22" s="6">
        <v>608</v>
      </c>
      <c r="I22" s="7"/>
      <c r="J22" s="8"/>
    </row>
    <row r="23" spans="2:10">
      <c r="B23" s="42" t="s">
        <v>665</v>
      </c>
      <c r="C23" s="333" t="s">
        <v>666</v>
      </c>
      <c r="D23" s="333"/>
      <c r="E23" s="333"/>
      <c r="F23" s="333"/>
      <c r="G23" s="333"/>
      <c r="H23" s="43">
        <v>609</v>
      </c>
      <c r="I23" s="9"/>
      <c r="J23" s="10"/>
    </row>
    <row r="24" spans="2:10">
      <c r="B24" s="41" t="s">
        <v>667</v>
      </c>
      <c r="C24" s="331" t="s">
        <v>668</v>
      </c>
      <c r="D24" s="331"/>
      <c r="E24" s="331"/>
      <c r="F24" s="331"/>
      <c r="G24" s="331"/>
      <c r="H24" s="6">
        <v>610</v>
      </c>
      <c r="I24" s="7"/>
      <c r="J24" s="8"/>
    </row>
    <row r="25" spans="2:10">
      <c r="B25" s="42" t="s">
        <v>669</v>
      </c>
      <c r="C25" s="333" t="s">
        <v>670</v>
      </c>
      <c r="D25" s="333"/>
      <c r="E25" s="333"/>
      <c r="F25" s="333"/>
      <c r="G25" s="333"/>
      <c r="H25" s="43">
        <v>611</v>
      </c>
      <c r="I25" s="9"/>
      <c r="J25" s="10"/>
    </row>
    <row r="26" spans="2:10">
      <c r="B26" s="41" t="s">
        <v>671</v>
      </c>
      <c r="C26" s="331" t="s">
        <v>672</v>
      </c>
      <c r="D26" s="331"/>
      <c r="E26" s="331"/>
      <c r="F26" s="331"/>
      <c r="G26" s="331"/>
      <c r="H26" s="6">
        <v>612</v>
      </c>
      <c r="I26" s="7"/>
      <c r="J26" s="8"/>
    </row>
    <row r="27" spans="2:10">
      <c r="B27" s="42" t="s">
        <v>673</v>
      </c>
      <c r="C27" s="333" t="s">
        <v>674</v>
      </c>
      <c r="D27" s="333"/>
      <c r="E27" s="333"/>
      <c r="F27" s="333"/>
      <c r="G27" s="333"/>
      <c r="H27" s="43">
        <v>613</v>
      </c>
      <c r="I27" s="9"/>
      <c r="J27" s="10"/>
    </row>
    <row r="28" spans="2:10">
      <c r="B28" s="41" t="s">
        <v>675</v>
      </c>
      <c r="C28" s="331" t="s">
        <v>676</v>
      </c>
      <c r="D28" s="331"/>
      <c r="E28" s="331"/>
      <c r="F28" s="331"/>
      <c r="G28" s="331"/>
      <c r="H28" s="6">
        <v>614</v>
      </c>
      <c r="I28" s="240">
        <f>348072+5335</f>
        <v>353407</v>
      </c>
      <c r="J28" s="8">
        <v>390869</v>
      </c>
    </row>
    <row r="29" spans="2:10">
      <c r="B29" s="42" t="s">
        <v>677</v>
      </c>
      <c r="C29" s="333" t="s">
        <v>678</v>
      </c>
      <c r="D29" s="333"/>
      <c r="E29" s="333"/>
      <c r="F29" s="333"/>
      <c r="G29" s="333"/>
      <c r="H29" s="43">
        <v>615</v>
      </c>
      <c r="I29" s="9"/>
      <c r="J29" s="10"/>
    </row>
    <row r="30" spans="2:10">
      <c r="B30" s="41" t="s">
        <v>679</v>
      </c>
      <c r="C30" s="331" t="s">
        <v>680</v>
      </c>
      <c r="D30" s="331"/>
      <c r="E30" s="331"/>
      <c r="F30" s="331"/>
      <c r="G30" s="331"/>
      <c r="H30" s="6">
        <v>616</v>
      </c>
      <c r="I30" s="7"/>
      <c r="J30" s="8"/>
    </row>
    <row r="31" spans="2:10">
      <c r="B31" s="44">
        <v>65</v>
      </c>
      <c r="C31" s="335" t="s">
        <v>681</v>
      </c>
      <c r="D31" s="335"/>
      <c r="E31" s="335"/>
      <c r="F31" s="335"/>
      <c r="G31" s="335"/>
      <c r="H31" s="45">
        <v>617</v>
      </c>
      <c r="I31" s="11">
        <f>I32+I35+I36+I37+I38+I39+I40</f>
        <v>0</v>
      </c>
      <c r="J31" s="11">
        <f>J32+J35+J36+J37+J38+J39+J40</f>
        <v>0</v>
      </c>
    </row>
    <row r="32" spans="2:10">
      <c r="B32" s="41">
        <v>650</v>
      </c>
      <c r="C32" s="331" t="s">
        <v>682</v>
      </c>
      <c r="D32" s="331"/>
      <c r="E32" s="331"/>
      <c r="F32" s="331"/>
      <c r="G32" s="331"/>
      <c r="H32" s="6">
        <v>618</v>
      </c>
      <c r="I32" s="7"/>
      <c r="J32" s="8"/>
    </row>
    <row r="33" spans="2:10">
      <c r="B33" s="42" t="s">
        <v>683</v>
      </c>
      <c r="C33" s="333" t="s">
        <v>0</v>
      </c>
      <c r="D33" s="333"/>
      <c r="E33" s="333"/>
      <c r="F33" s="333"/>
      <c r="G33" s="333"/>
      <c r="H33" s="43">
        <v>619</v>
      </c>
      <c r="I33" s="9"/>
      <c r="J33" s="10"/>
    </row>
    <row r="34" spans="2:10">
      <c r="B34" s="41" t="s">
        <v>683</v>
      </c>
      <c r="C34" s="331" t="s">
        <v>1</v>
      </c>
      <c r="D34" s="331"/>
      <c r="E34" s="331"/>
      <c r="F34" s="331"/>
      <c r="G34" s="331"/>
      <c r="H34" s="6">
        <v>620</v>
      </c>
      <c r="I34" s="7"/>
      <c r="J34" s="8"/>
    </row>
    <row r="35" spans="2:10">
      <c r="B35" s="42">
        <v>651</v>
      </c>
      <c r="C35" s="333" t="s">
        <v>2</v>
      </c>
      <c r="D35" s="333"/>
      <c r="E35" s="333"/>
      <c r="F35" s="333"/>
      <c r="G35" s="333"/>
      <c r="H35" s="43">
        <v>621</v>
      </c>
      <c r="I35" s="9"/>
      <c r="J35" s="10"/>
    </row>
    <row r="36" spans="2:10">
      <c r="B36" s="41">
        <v>652</v>
      </c>
      <c r="C36" s="331" t="s">
        <v>3</v>
      </c>
      <c r="D36" s="331"/>
      <c r="E36" s="331"/>
      <c r="F36" s="331"/>
      <c r="G36" s="331"/>
      <c r="H36" s="6">
        <v>622</v>
      </c>
      <c r="I36" s="7"/>
      <c r="J36" s="8"/>
    </row>
    <row r="37" spans="2:10">
      <c r="B37" s="42">
        <v>653</v>
      </c>
      <c r="C37" s="333" t="s">
        <v>4</v>
      </c>
      <c r="D37" s="333"/>
      <c r="E37" s="333"/>
      <c r="F37" s="333"/>
      <c r="G37" s="333"/>
      <c r="H37" s="43">
        <v>623</v>
      </c>
      <c r="I37" s="9"/>
      <c r="J37" s="10"/>
    </row>
    <row r="38" spans="2:10">
      <c r="B38" s="41">
        <v>654</v>
      </c>
      <c r="C38" s="331" t="s">
        <v>5</v>
      </c>
      <c r="D38" s="331"/>
      <c r="E38" s="331"/>
      <c r="F38" s="331"/>
      <c r="G38" s="331"/>
      <c r="H38" s="6">
        <v>624</v>
      </c>
      <c r="I38" s="7"/>
      <c r="J38" s="8"/>
    </row>
    <row r="39" spans="2:10">
      <c r="B39" s="42">
        <v>655</v>
      </c>
      <c r="C39" s="333" t="s">
        <v>6</v>
      </c>
      <c r="D39" s="333"/>
      <c r="E39" s="333"/>
      <c r="F39" s="333"/>
      <c r="G39" s="333"/>
      <c r="H39" s="43">
        <v>625</v>
      </c>
      <c r="I39" s="9"/>
      <c r="J39" s="10"/>
    </row>
    <row r="40" spans="2:10">
      <c r="B40" s="41">
        <v>659</v>
      </c>
      <c r="C40" s="331" t="s">
        <v>7</v>
      </c>
      <c r="D40" s="331"/>
      <c r="E40" s="331"/>
      <c r="F40" s="331"/>
      <c r="G40" s="331"/>
      <c r="H40" s="6">
        <v>626</v>
      </c>
      <c r="I40" s="7"/>
      <c r="J40" s="8"/>
    </row>
    <row r="41" spans="2:10">
      <c r="B41" s="44" t="s">
        <v>8</v>
      </c>
      <c r="C41" s="335" t="s">
        <v>9</v>
      </c>
      <c r="D41" s="335"/>
      <c r="E41" s="335"/>
      <c r="F41" s="335"/>
      <c r="G41" s="335"/>
      <c r="H41" s="45">
        <v>627</v>
      </c>
      <c r="I41" s="16">
        <f>3978+20948+154178</f>
        <v>179104</v>
      </c>
      <c r="J41" s="17">
        <v>163372</v>
      </c>
    </row>
    <row r="42" spans="2:10">
      <c r="B42" s="41" t="s">
        <v>10</v>
      </c>
      <c r="C42" s="331" t="s">
        <v>11</v>
      </c>
      <c r="D42" s="331"/>
      <c r="E42" s="331"/>
      <c r="F42" s="331"/>
      <c r="G42" s="331"/>
      <c r="H42" s="6">
        <v>628</v>
      </c>
      <c r="I42" s="7">
        <v>154178</v>
      </c>
      <c r="J42" s="8">
        <v>131192</v>
      </c>
    </row>
    <row r="43" spans="2:10">
      <c r="B43" s="42" t="s">
        <v>12</v>
      </c>
      <c r="C43" s="333" t="s">
        <v>13</v>
      </c>
      <c r="D43" s="333"/>
      <c r="E43" s="333"/>
      <c r="F43" s="333"/>
      <c r="G43" s="333"/>
      <c r="H43" s="43">
        <v>629</v>
      </c>
      <c r="I43" s="9"/>
      <c r="J43" s="10"/>
    </row>
    <row r="44" spans="2:10">
      <c r="B44" s="41">
        <v>678</v>
      </c>
      <c r="C44" s="331" t="s">
        <v>14</v>
      </c>
      <c r="D44" s="331"/>
      <c r="E44" s="331"/>
      <c r="F44" s="331"/>
      <c r="G44" s="331"/>
      <c r="H44" s="6">
        <v>630</v>
      </c>
      <c r="I44" s="7"/>
      <c r="J44" s="8"/>
    </row>
    <row r="45" spans="2:10">
      <c r="B45" s="44">
        <v>51</v>
      </c>
      <c r="C45" s="335" t="s">
        <v>15</v>
      </c>
      <c r="D45" s="335"/>
      <c r="E45" s="335"/>
      <c r="F45" s="335"/>
      <c r="G45" s="335"/>
      <c r="H45" s="45">
        <v>631</v>
      </c>
      <c r="I45" s="16">
        <f>1026+2949</f>
        <v>3975</v>
      </c>
      <c r="J45" s="17">
        <v>6473</v>
      </c>
    </row>
    <row r="46" spans="2:10">
      <c r="B46" s="41">
        <v>513</v>
      </c>
      <c r="C46" s="331" t="s">
        <v>16</v>
      </c>
      <c r="D46" s="331"/>
      <c r="E46" s="331"/>
      <c r="F46" s="331"/>
      <c r="G46" s="331"/>
      <c r="H46" s="6">
        <v>632</v>
      </c>
      <c r="I46" s="7">
        <v>2949</v>
      </c>
      <c r="J46" s="8">
        <v>4638</v>
      </c>
    </row>
    <row r="47" spans="2:10">
      <c r="B47" s="44">
        <v>52</v>
      </c>
      <c r="C47" s="335" t="s">
        <v>17</v>
      </c>
      <c r="D47" s="335"/>
      <c r="E47" s="335"/>
      <c r="F47" s="335"/>
      <c r="G47" s="335"/>
      <c r="H47" s="45">
        <v>633</v>
      </c>
      <c r="I47" s="16">
        <v>203999</v>
      </c>
      <c r="J47" s="17">
        <v>202398</v>
      </c>
    </row>
    <row r="48" spans="2:10">
      <c r="B48" s="41">
        <v>525</v>
      </c>
      <c r="C48" s="331" t="s">
        <v>18</v>
      </c>
      <c r="D48" s="331"/>
      <c r="E48" s="331"/>
      <c r="F48" s="331"/>
      <c r="G48" s="331"/>
      <c r="H48" s="6">
        <v>634</v>
      </c>
      <c r="I48" s="7"/>
      <c r="J48" s="8"/>
    </row>
    <row r="49" spans="2:10">
      <c r="B49" s="42" t="s">
        <v>19</v>
      </c>
      <c r="C49" s="333" t="s">
        <v>20</v>
      </c>
      <c r="D49" s="333"/>
      <c r="E49" s="333"/>
      <c r="F49" s="333"/>
      <c r="G49" s="333"/>
      <c r="H49" s="43">
        <v>635</v>
      </c>
      <c r="I49" s="9"/>
      <c r="J49" s="10"/>
    </row>
    <row r="50" spans="2:10">
      <c r="B50" s="46">
        <v>53</v>
      </c>
      <c r="C50" s="334" t="s">
        <v>21</v>
      </c>
      <c r="D50" s="334"/>
      <c r="E50" s="334"/>
      <c r="F50" s="334"/>
      <c r="G50" s="334"/>
      <c r="H50" s="2">
        <v>636</v>
      </c>
      <c r="I50" s="3">
        <f>I51+I52+I53+I54+I55+I56+I57+I58</f>
        <v>22427</v>
      </c>
      <c r="J50" s="3">
        <f>J51+J52+J53+J54+J55+J56+J57+J58</f>
        <v>23615</v>
      </c>
    </row>
    <row r="51" spans="2:10">
      <c r="B51" s="42">
        <v>530</v>
      </c>
      <c r="C51" s="333" t="s">
        <v>22</v>
      </c>
      <c r="D51" s="333"/>
      <c r="E51" s="333"/>
      <c r="F51" s="333"/>
      <c r="G51" s="333"/>
      <c r="H51" s="43">
        <v>637</v>
      </c>
      <c r="I51" s="9"/>
      <c r="J51" s="10"/>
    </row>
    <row r="52" spans="2:10">
      <c r="B52" s="41">
        <v>531</v>
      </c>
      <c r="C52" s="331" t="s">
        <v>23</v>
      </c>
      <c r="D52" s="331"/>
      <c r="E52" s="331"/>
      <c r="F52" s="331"/>
      <c r="G52" s="331"/>
      <c r="H52" s="6">
        <v>638</v>
      </c>
      <c r="I52" s="7">
        <f>3785</f>
        <v>3785</v>
      </c>
      <c r="J52" s="8">
        <v>3547</v>
      </c>
    </row>
    <row r="53" spans="2:10">
      <c r="B53" s="42" t="s">
        <v>24</v>
      </c>
      <c r="C53" s="333" t="s">
        <v>25</v>
      </c>
      <c r="D53" s="333"/>
      <c r="E53" s="333"/>
      <c r="F53" s="333"/>
      <c r="G53" s="333"/>
      <c r="H53" s="43">
        <v>639</v>
      </c>
      <c r="I53" s="9">
        <v>3405</v>
      </c>
      <c r="J53" s="10">
        <v>2623</v>
      </c>
    </row>
    <row r="54" spans="2:10">
      <c r="B54" s="41" t="s">
        <v>24</v>
      </c>
      <c r="C54" s="331" t="s">
        <v>26</v>
      </c>
      <c r="D54" s="331"/>
      <c r="E54" s="331"/>
      <c r="F54" s="331"/>
      <c r="G54" s="331"/>
      <c r="H54" s="6">
        <v>640</v>
      </c>
      <c r="I54" s="7"/>
      <c r="J54" s="8"/>
    </row>
    <row r="55" spans="2:10">
      <c r="B55" s="42">
        <v>533</v>
      </c>
      <c r="C55" s="333" t="s">
        <v>27</v>
      </c>
      <c r="D55" s="333"/>
      <c r="E55" s="333"/>
      <c r="F55" s="333"/>
      <c r="G55" s="333"/>
      <c r="H55" s="43">
        <v>641</v>
      </c>
      <c r="I55" s="9">
        <v>8500</v>
      </c>
      <c r="J55" s="10">
        <v>8710</v>
      </c>
    </row>
    <row r="56" spans="2:10">
      <c r="B56" s="41" t="s">
        <v>28</v>
      </c>
      <c r="C56" s="331" t="s">
        <v>29</v>
      </c>
      <c r="D56" s="331"/>
      <c r="E56" s="331"/>
      <c r="F56" s="331"/>
      <c r="G56" s="331"/>
      <c r="H56" s="6">
        <v>642</v>
      </c>
      <c r="I56" s="7">
        <v>378</v>
      </c>
      <c r="J56" s="8"/>
    </row>
    <row r="57" spans="2:10">
      <c r="B57" s="42" t="s">
        <v>30</v>
      </c>
      <c r="C57" s="333" t="s">
        <v>31</v>
      </c>
      <c r="D57" s="333"/>
      <c r="E57" s="333"/>
      <c r="F57" s="333"/>
      <c r="G57" s="333"/>
      <c r="H57" s="43">
        <v>643</v>
      </c>
      <c r="I57" s="9"/>
      <c r="J57" s="10"/>
    </row>
    <row r="58" spans="2:10">
      <c r="B58" s="41">
        <v>539</v>
      </c>
      <c r="C58" s="331" t="s">
        <v>32</v>
      </c>
      <c r="D58" s="331"/>
      <c r="E58" s="331"/>
      <c r="F58" s="331"/>
      <c r="G58" s="331"/>
      <c r="H58" s="6">
        <v>644</v>
      </c>
      <c r="I58" s="7">
        <v>6359</v>
      </c>
      <c r="J58" s="8">
        <v>8735</v>
      </c>
    </row>
    <row r="59" spans="2:10">
      <c r="B59" s="42" t="s">
        <v>33</v>
      </c>
      <c r="C59" s="333" t="s">
        <v>34</v>
      </c>
      <c r="D59" s="333"/>
      <c r="E59" s="333"/>
      <c r="F59" s="333"/>
      <c r="G59" s="333"/>
      <c r="H59" s="43">
        <v>645</v>
      </c>
      <c r="I59" s="9">
        <v>6291</v>
      </c>
      <c r="J59" s="10">
        <v>6291</v>
      </c>
    </row>
    <row r="60" spans="2:10">
      <c r="B60" s="46">
        <v>55</v>
      </c>
      <c r="C60" s="334" t="s">
        <v>35</v>
      </c>
      <c r="D60" s="334"/>
      <c r="E60" s="334"/>
      <c r="F60" s="334"/>
      <c r="G60" s="334"/>
      <c r="H60" s="2">
        <v>646</v>
      </c>
      <c r="I60" s="3">
        <f>I61+I63+I64+I65+I66+I67+I68+I69</f>
        <v>31029</v>
      </c>
      <c r="J60" s="3">
        <f>J61+J63+J64+J65+J66+J67+J68+J69</f>
        <v>37440</v>
      </c>
    </row>
    <row r="61" spans="2:10">
      <c r="B61" s="42">
        <v>550</v>
      </c>
      <c r="C61" s="333" t="s">
        <v>36</v>
      </c>
      <c r="D61" s="333"/>
      <c r="E61" s="333"/>
      <c r="F61" s="333"/>
      <c r="G61" s="333"/>
      <c r="H61" s="43">
        <v>647</v>
      </c>
      <c r="I61" s="9">
        <v>14380</v>
      </c>
      <c r="J61" s="10">
        <v>24399</v>
      </c>
    </row>
    <row r="62" spans="2:10">
      <c r="B62" s="41" t="s">
        <v>37</v>
      </c>
      <c r="C62" s="331" t="s">
        <v>34</v>
      </c>
      <c r="D62" s="331"/>
      <c r="E62" s="331"/>
      <c r="F62" s="331"/>
      <c r="G62" s="331"/>
      <c r="H62" s="6">
        <v>648</v>
      </c>
      <c r="I62" s="7"/>
      <c r="J62" s="8"/>
    </row>
    <row r="63" spans="2:10">
      <c r="B63" s="42">
        <v>551</v>
      </c>
      <c r="C63" s="333" t="s">
        <v>38</v>
      </c>
      <c r="D63" s="333"/>
      <c r="E63" s="333"/>
      <c r="F63" s="333"/>
      <c r="G63" s="333"/>
      <c r="H63" s="43">
        <v>649</v>
      </c>
      <c r="I63" s="9">
        <v>646</v>
      </c>
      <c r="J63" s="10">
        <v>720</v>
      </c>
    </row>
    <row r="64" spans="2:10">
      <c r="B64" s="41">
        <v>552</v>
      </c>
      <c r="C64" s="331" t="s">
        <v>39</v>
      </c>
      <c r="D64" s="331"/>
      <c r="E64" s="331"/>
      <c r="F64" s="331"/>
      <c r="G64" s="331"/>
      <c r="H64" s="6">
        <v>650</v>
      </c>
      <c r="I64" s="7"/>
      <c r="J64" s="8">
        <v>206</v>
      </c>
    </row>
    <row r="65" spans="2:10">
      <c r="B65" s="42">
        <v>553</v>
      </c>
      <c r="C65" s="333" t="s">
        <v>40</v>
      </c>
      <c r="D65" s="333"/>
      <c r="E65" s="333"/>
      <c r="F65" s="333"/>
      <c r="G65" s="333"/>
      <c r="H65" s="43">
        <v>651</v>
      </c>
      <c r="I65" s="9">
        <v>8790</v>
      </c>
      <c r="J65" s="10">
        <v>1285</v>
      </c>
    </row>
    <row r="66" spans="2:10">
      <c r="B66" s="41">
        <v>554</v>
      </c>
      <c r="C66" s="331" t="s">
        <v>41</v>
      </c>
      <c r="D66" s="331"/>
      <c r="E66" s="331"/>
      <c r="F66" s="331"/>
      <c r="G66" s="331"/>
      <c r="H66" s="6">
        <v>652</v>
      </c>
      <c r="I66" s="7"/>
      <c r="J66" s="8">
        <v>295</v>
      </c>
    </row>
    <row r="67" spans="2:10">
      <c r="B67" s="42" t="s">
        <v>42</v>
      </c>
      <c r="C67" s="333" t="s">
        <v>43</v>
      </c>
      <c r="D67" s="333"/>
      <c r="E67" s="333"/>
      <c r="F67" s="333"/>
      <c r="G67" s="333"/>
      <c r="H67" s="43">
        <v>653</v>
      </c>
      <c r="I67" s="9"/>
      <c r="J67" s="10"/>
    </row>
    <row r="68" spans="2:10">
      <c r="B68" s="41" t="s">
        <v>42</v>
      </c>
      <c r="C68" s="331" t="s">
        <v>44</v>
      </c>
      <c r="D68" s="331"/>
      <c r="E68" s="331"/>
      <c r="F68" s="331"/>
      <c r="G68" s="331"/>
      <c r="H68" s="6">
        <v>654</v>
      </c>
      <c r="I68" s="7">
        <v>5933</v>
      </c>
      <c r="J68" s="8">
        <v>5675</v>
      </c>
    </row>
    <row r="69" spans="2:10">
      <c r="B69" s="42">
        <v>559</v>
      </c>
      <c r="C69" s="333" t="s">
        <v>45</v>
      </c>
      <c r="D69" s="333"/>
      <c r="E69" s="333"/>
      <c r="F69" s="333"/>
      <c r="G69" s="333"/>
      <c r="H69" s="43">
        <v>655</v>
      </c>
      <c r="I69" s="9">
        <v>1280</v>
      </c>
      <c r="J69" s="10">
        <v>4860</v>
      </c>
    </row>
    <row r="70" spans="2:10">
      <c r="B70" s="46">
        <v>0</v>
      </c>
      <c r="C70" s="334" t="s">
        <v>46</v>
      </c>
      <c r="D70" s="334"/>
      <c r="E70" s="334"/>
      <c r="F70" s="334"/>
      <c r="G70" s="334"/>
      <c r="H70" s="2">
        <v>0</v>
      </c>
      <c r="I70" s="14"/>
      <c r="J70" s="15"/>
    </row>
    <row r="71" spans="2:10">
      <c r="B71" s="42" t="s">
        <v>47</v>
      </c>
      <c r="C71" s="333" t="s">
        <v>48</v>
      </c>
      <c r="D71" s="333"/>
      <c r="E71" s="333"/>
      <c r="F71" s="333"/>
      <c r="G71" s="333"/>
      <c r="H71" s="43">
        <v>656</v>
      </c>
      <c r="I71" s="9"/>
      <c r="J71" s="10"/>
    </row>
    <row r="72" spans="2:10">
      <c r="B72" s="41" t="s">
        <v>49</v>
      </c>
      <c r="C72" s="331" t="s">
        <v>50</v>
      </c>
      <c r="D72" s="331"/>
      <c r="E72" s="331"/>
      <c r="F72" s="331"/>
      <c r="G72" s="331"/>
      <c r="H72" s="6">
        <v>657</v>
      </c>
      <c r="I72" s="7"/>
      <c r="J72" s="8"/>
    </row>
    <row r="73" spans="2:10">
      <c r="B73" s="42">
        <v>479</v>
      </c>
      <c r="C73" s="333" t="s">
        <v>51</v>
      </c>
      <c r="D73" s="333"/>
      <c r="E73" s="333"/>
      <c r="F73" s="333"/>
      <c r="G73" s="333"/>
      <c r="H73" s="43">
        <v>658</v>
      </c>
      <c r="I73" s="9"/>
      <c r="J73" s="10"/>
    </row>
    <row r="74" spans="2:10">
      <c r="B74" s="41">
        <v>279</v>
      </c>
      <c r="C74" s="331" t="s">
        <v>52</v>
      </c>
      <c r="D74" s="331"/>
      <c r="E74" s="331"/>
      <c r="F74" s="331"/>
      <c r="G74" s="331"/>
      <c r="H74" s="6">
        <v>659</v>
      </c>
      <c r="I74" s="7"/>
      <c r="J74" s="8"/>
    </row>
    <row r="75" spans="2:10">
      <c r="B75" s="42">
        <v>271</v>
      </c>
      <c r="C75" s="333" t="s">
        <v>53</v>
      </c>
      <c r="D75" s="333"/>
      <c r="E75" s="333"/>
      <c r="F75" s="333"/>
      <c r="G75" s="333"/>
      <c r="H75" s="43">
        <v>660</v>
      </c>
      <c r="I75" s="9"/>
      <c r="J75" s="10"/>
    </row>
    <row r="76" spans="2:10">
      <c r="B76" s="41">
        <v>484</v>
      </c>
      <c r="C76" s="331" t="s">
        <v>54</v>
      </c>
      <c r="D76" s="331"/>
      <c r="E76" s="331"/>
      <c r="F76" s="331"/>
      <c r="G76" s="331"/>
      <c r="H76" s="6">
        <v>661</v>
      </c>
      <c r="I76" s="7"/>
      <c r="J76" s="8"/>
    </row>
    <row r="77" spans="2:10">
      <c r="B77" s="42">
        <v>480</v>
      </c>
      <c r="C77" s="328" t="s">
        <v>55</v>
      </c>
      <c r="D77" s="329"/>
      <c r="E77" s="329"/>
      <c r="F77" s="329"/>
      <c r="G77" s="330"/>
      <c r="H77" s="43">
        <v>662</v>
      </c>
      <c r="I77" s="9"/>
      <c r="J77" s="10"/>
    </row>
    <row r="78" spans="2:10">
      <c r="B78" s="41">
        <v>0</v>
      </c>
      <c r="C78" s="331" t="s">
        <v>56</v>
      </c>
      <c r="D78" s="331"/>
      <c r="E78" s="331"/>
      <c r="F78" s="331"/>
      <c r="G78" s="331"/>
      <c r="H78" s="6">
        <v>663</v>
      </c>
      <c r="I78" s="7"/>
      <c r="J78" s="8"/>
    </row>
    <row r="79" spans="2:10">
      <c r="B79" s="42">
        <v>0</v>
      </c>
      <c r="C79" s="328" t="s">
        <v>57</v>
      </c>
      <c r="D79" s="329"/>
      <c r="E79" s="329"/>
      <c r="F79" s="329"/>
      <c r="G79" s="330"/>
      <c r="H79" s="43">
        <v>664</v>
      </c>
      <c r="I79" s="9"/>
      <c r="J79" s="10"/>
    </row>
    <row r="80" spans="2:10">
      <c r="B80" s="47">
        <v>0</v>
      </c>
      <c r="C80" s="332" t="s">
        <v>58</v>
      </c>
      <c r="D80" s="332"/>
      <c r="E80" s="332"/>
      <c r="F80" s="332"/>
      <c r="G80" s="332"/>
      <c r="H80" s="18">
        <v>665</v>
      </c>
      <c r="I80" s="48">
        <v>12758</v>
      </c>
      <c r="J80" s="49">
        <v>12758</v>
      </c>
    </row>
    <row r="82" spans="2:10" ht="13.5" thickBot="1">
      <c r="B82" s="217" t="s">
        <v>148</v>
      </c>
      <c r="C82" s="200" t="s">
        <v>165</v>
      </c>
      <c r="F82" s="322" t="s">
        <v>156</v>
      </c>
      <c r="G82" s="311"/>
      <c r="H82" s="312"/>
      <c r="I82" s="313"/>
      <c r="J82" s="313"/>
    </row>
    <row r="83" spans="2:10" ht="13.5" thickBot="1">
      <c r="B83" s="217" t="s">
        <v>178</v>
      </c>
      <c r="C83" s="200" t="s">
        <v>685</v>
      </c>
      <c r="D83" s="200" t="s">
        <v>166</v>
      </c>
      <c r="E83" s="219" t="s">
        <v>157</v>
      </c>
      <c r="F83" s="221"/>
      <c r="G83" s="221"/>
      <c r="H83" s="255" t="s">
        <v>176</v>
      </c>
      <c r="I83" s="255"/>
      <c r="J83" s="255"/>
    </row>
  </sheetData>
  <mergeCells count="81">
    <mergeCell ref="C17:G17"/>
    <mergeCell ref="C18:G18"/>
    <mergeCell ref="C23:G23"/>
    <mergeCell ref="C24:G24"/>
    <mergeCell ref="C21:G21"/>
    <mergeCell ref="C22:G22"/>
    <mergeCell ref="H83:J83"/>
    <mergeCell ref="B12:B13"/>
    <mergeCell ref="C12:G13"/>
    <mergeCell ref="H12:H13"/>
    <mergeCell ref="I12:J12"/>
    <mergeCell ref="C14:G14"/>
    <mergeCell ref="C15:G15"/>
    <mergeCell ref="C16:G16"/>
    <mergeCell ref="C19:G19"/>
    <mergeCell ref="C20:G20"/>
    <mergeCell ref="C35:G35"/>
    <mergeCell ref="C36:G36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47:G47"/>
    <mergeCell ref="C48:G48"/>
    <mergeCell ref="C37:G37"/>
    <mergeCell ref="C38:G38"/>
    <mergeCell ref="C39:G39"/>
    <mergeCell ref="C40:G40"/>
    <mergeCell ref="C41:G41"/>
    <mergeCell ref="C42:G42"/>
    <mergeCell ref="C70:G70"/>
    <mergeCell ref="C55:G55"/>
    <mergeCell ref="C56:G56"/>
    <mergeCell ref="C43:G43"/>
    <mergeCell ref="C44:G44"/>
    <mergeCell ref="C45:G45"/>
    <mergeCell ref="C46:G46"/>
    <mergeCell ref="C49:G49"/>
    <mergeCell ref="C50:G50"/>
    <mergeCell ref="C51:G51"/>
    <mergeCell ref="C52:G52"/>
    <mergeCell ref="C53:G53"/>
    <mergeCell ref="C54:G54"/>
    <mergeCell ref="C65:G65"/>
    <mergeCell ref="C66:G66"/>
    <mergeCell ref="C67:G67"/>
    <mergeCell ref="C68:G68"/>
    <mergeCell ref="C69:G69"/>
    <mergeCell ref="C57:G57"/>
    <mergeCell ref="C58:G58"/>
    <mergeCell ref="C61:G61"/>
    <mergeCell ref="C62:G62"/>
    <mergeCell ref="C59:G59"/>
    <mergeCell ref="C60:G60"/>
    <mergeCell ref="C76:G76"/>
    <mergeCell ref="C72:G72"/>
    <mergeCell ref="C73:G73"/>
    <mergeCell ref="C74:G74"/>
    <mergeCell ref="C71:G71"/>
    <mergeCell ref="H82:J82"/>
    <mergeCell ref="I1:K1"/>
    <mergeCell ref="B8:J8"/>
    <mergeCell ref="B9:J9"/>
    <mergeCell ref="B10:J10"/>
    <mergeCell ref="H11:J11"/>
    <mergeCell ref="B3:D4"/>
    <mergeCell ref="B5:E5"/>
    <mergeCell ref="F82:G82"/>
    <mergeCell ref="C77:G77"/>
    <mergeCell ref="C78:G78"/>
    <mergeCell ref="C79:G79"/>
    <mergeCell ref="C80:G80"/>
    <mergeCell ref="C63:G63"/>
    <mergeCell ref="C75:G75"/>
    <mergeCell ref="C64:G64"/>
  </mergeCells>
  <phoneticPr fontId="1" type="noConversion"/>
  <dataValidations count="2">
    <dataValidation type="whole" operator="greaterThanOrEqual" allowBlank="1" showInputMessage="1" showErrorMessage="1" errorTitle="Greška" error="Unose se vrijednosti u konvertibilnim markama, bez decimalnih mjesta. Nije dozvoljen unos negativnih brojeva." prompt="U ovo polje se ne unosi iznos.&#10;Polje se automatski računa u skladu sa formulom." sqref="I31:J31 I60:J60 I50:J50">
      <formula1>0</formula1>
    </dataValidation>
    <dataValidation type="whole" operator="greaterThanOrEqual" allowBlank="1" showInputMessage="1" showErrorMessage="1" errorTitle="Greška" error="Unose se vrijednosti u konvertibilnim markama, bez decimalnih mjesta. Nije dozvoljen unos negativnih brojeva." sqref="I51:J59 I61:J80 I32:J49 I15:J30">
      <formula1>0</formula1>
    </dataValidation>
  </dataValidations>
  <pageMargins left="0.74803149606299213" right="0.74803149606299213" top="0.19685039370078741" bottom="0.19685039370078741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N38"/>
  <sheetViews>
    <sheetView topLeftCell="A13" workbookViewId="0">
      <selection sqref="A1:XFD9"/>
    </sheetView>
  </sheetViews>
  <sheetFormatPr defaultRowHeight="12.75"/>
  <cols>
    <col min="1" max="1" width="1.42578125" customWidth="1"/>
    <col min="2" max="2" width="5.7109375" customWidth="1"/>
    <col min="3" max="3" width="38.28515625" customWidth="1"/>
    <col min="4" max="4" width="11" customWidth="1"/>
    <col min="6" max="6" width="6.28515625" customWidth="1"/>
    <col min="10" max="10" width="8.85546875" customWidth="1"/>
    <col min="11" max="11" width="9.7109375" customWidth="1"/>
    <col min="12" max="12" width="9.42578125" customWidth="1"/>
    <col min="13" max="13" width="8.28515625" customWidth="1"/>
    <col min="14" max="14" width="10" customWidth="1"/>
  </cols>
  <sheetData>
    <row r="1" spans="2:14" ht="12.2" customHeight="1">
      <c r="B1" s="189" t="s">
        <v>181</v>
      </c>
      <c r="J1" s="195" t="s">
        <v>146</v>
      </c>
      <c r="K1" s="349"/>
      <c r="L1" s="349"/>
      <c r="M1" s="349"/>
    </row>
    <row r="2" spans="2:14" ht="12.2" customHeight="1">
      <c r="B2" s="189" t="s">
        <v>182</v>
      </c>
      <c r="J2" s="191"/>
      <c r="K2" s="265" t="s">
        <v>160</v>
      </c>
      <c r="L2" s="265"/>
      <c r="M2" s="265"/>
    </row>
    <row r="3" spans="2:14" ht="12.2" customHeight="1">
      <c r="B3" s="267" t="s">
        <v>143</v>
      </c>
      <c r="C3" s="267"/>
      <c r="D3" s="267"/>
      <c r="E3" s="267"/>
      <c r="F3" s="267"/>
      <c r="G3" s="267"/>
      <c r="J3" s="191"/>
      <c r="K3" s="304" t="s">
        <v>147</v>
      </c>
      <c r="L3" s="304"/>
      <c r="M3" s="304"/>
    </row>
    <row r="4" spans="2:14" ht="12.2" customHeight="1">
      <c r="B4" s="268" t="s">
        <v>175</v>
      </c>
      <c r="C4" s="268"/>
      <c r="D4" s="268"/>
      <c r="E4" s="268"/>
      <c r="J4" s="191"/>
      <c r="K4" s="304" t="s">
        <v>147</v>
      </c>
      <c r="L4" s="304"/>
      <c r="M4" s="304"/>
    </row>
    <row r="5" spans="2:14" ht="12.2" customHeight="1" thickBot="1">
      <c r="B5" s="189" t="s">
        <v>144</v>
      </c>
      <c r="C5" s="231" t="s">
        <v>169</v>
      </c>
      <c r="J5" s="191"/>
      <c r="K5" s="296" t="s">
        <v>147</v>
      </c>
      <c r="L5" s="296"/>
      <c r="M5" s="296"/>
    </row>
    <row r="6" spans="2:14" ht="12.2" customHeight="1">
      <c r="B6" s="189" t="s">
        <v>145</v>
      </c>
      <c r="C6" s="232" t="s">
        <v>159</v>
      </c>
    </row>
    <row r="7" spans="2:14" ht="12.2" customHeight="1">
      <c r="B7" s="266" t="s">
        <v>172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</row>
    <row r="8" spans="2:14" ht="12.2" customHeight="1">
      <c r="B8" s="261" t="s">
        <v>695</v>
      </c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</row>
    <row r="9" spans="2:14" ht="12.2" customHeight="1">
      <c r="K9" s="327" t="s">
        <v>164</v>
      </c>
      <c r="L9" s="316"/>
      <c r="M9" s="316"/>
      <c r="N9" s="316"/>
    </row>
    <row r="10" spans="2:14">
      <c r="B10" s="286" t="s">
        <v>578</v>
      </c>
      <c r="C10" s="358" t="s">
        <v>59</v>
      </c>
      <c r="D10" s="359"/>
      <c r="E10" s="360"/>
      <c r="F10" s="280" t="s">
        <v>60</v>
      </c>
      <c r="G10" s="280"/>
      <c r="H10" s="280"/>
      <c r="I10" s="280"/>
      <c r="J10" s="280"/>
      <c r="K10" s="280"/>
      <c r="L10" s="280"/>
      <c r="M10" s="278" t="s">
        <v>61</v>
      </c>
      <c r="N10" s="353" t="s">
        <v>62</v>
      </c>
    </row>
    <row r="11" spans="2:14" ht="129" customHeight="1">
      <c r="B11" s="357"/>
      <c r="C11" s="361"/>
      <c r="D11" s="362"/>
      <c r="E11" s="363"/>
      <c r="F11" s="33" t="s">
        <v>345</v>
      </c>
      <c r="G11" s="33" t="s">
        <v>63</v>
      </c>
      <c r="H11" s="33" t="s">
        <v>64</v>
      </c>
      <c r="I11" s="33" t="s">
        <v>65</v>
      </c>
      <c r="J11" s="33" t="s">
        <v>66</v>
      </c>
      <c r="K11" s="33" t="s">
        <v>67</v>
      </c>
      <c r="L11" s="33" t="s">
        <v>68</v>
      </c>
      <c r="M11" s="319"/>
      <c r="N11" s="282"/>
    </row>
    <row r="12" spans="2:14">
      <c r="B12" s="50"/>
      <c r="C12" s="354">
        <v>1</v>
      </c>
      <c r="D12" s="355"/>
      <c r="E12" s="356"/>
      <c r="F12" s="22">
        <v>2</v>
      </c>
      <c r="G12" s="22">
        <v>3</v>
      </c>
      <c r="H12" s="22">
        <v>4</v>
      </c>
      <c r="I12" s="22">
        <v>5</v>
      </c>
      <c r="J12" s="22">
        <v>6</v>
      </c>
      <c r="K12" s="22">
        <v>7</v>
      </c>
      <c r="L12" s="22">
        <v>8</v>
      </c>
      <c r="M12" s="22">
        <v>9</v>
      </c>
      <c r="N12" s="23">
        <v>10</v>
      </c>
    </row>
    <row r="13" spans="2:14" ht="12" customHeight="1">
      <c r="B13" s="51" t="s">
        <v>183</v>
      </c>
      <c r="C13" s="364" t="s">
        <v>688</v>
      </c>
      <c r="D13" s="365"/>
      <c r="E13" s="366"/>
      <c r="F13" s="52">
        <v>901</v>
      </c>
      <c r="G13" s="53">
        <v>1560000</v>
      </c>
      <c r="H13" s="53">
        <v>30640</v>
      </c>
      <c r="I13" s="53"/>
      <c r="J13" s="53">
        <v>256000</v>
      </c>
      <c r="K13" s="53">
        <v>6982388</v>
      </c>
      <c r="L13" s="218">
        <f>SUM(G13+H13+I13+J13+K13)</f>
        <v>8829028</v>
      </c>
      <c r="M13" s="53"/>
      <c r="N13" s="1">
        <f>L13</f>
        <v>8829028</v>
      </c>
    </row>
    <row r="14" spans="2:14" ht="12" customHeight="1">
      <c r="B14" s="54" t="s">
        <v>184</v>
      </c>
      <c r="C14" s="340" t="s">
        <v>69</v>
      </c>
      <c r="D14" s="341"/>
      <c r="E14" s="342"/>
      <c r="F14" s="55">
        <v>902</v>
      </c>
      <c r="G14" s="7"/>
      <c r="H14" s="7"/>
      <c r="I14" s="7"/>
      <c r="J14" s="7"/>
      <c r="K14" s="7"/>
      <c r="L14" s="12">
        <v>0</v>
      </c>
      <c r="M14" s="7"/>
      <c r="N14" s="13">
        <v>0</v>
      </c>
    </row>
    <row r="15" spans="2:14" ht="12" customHeight="1">
      <c r="B15" s="56" t="s">
        <v>185</v>
      </c>
      <c r="C15" s="337" t="s">
        <v>70</v>
      </c>
      <c r="D15" s="338"/>
      <c r="E15" s="339"/>
      <c r="F15" s="57">
        <v>903</v>
      </c>
      <c r="G15" s="9"/>
      <c r="H15" s="9"/>
      <c r="I15" s="9"/>
      <c r="J15" s="9"/>
      <c r="K15" s="9"/>
      <c r="L15" s="4"/>
      <c r="M15" s="9"/>
      <c r="N15" s="5"/>
    </row>
    <row r="16" spans="2:14" ht="12" customHeight="1">
      <c r="B16" s="58" t="s">
        <v>186</v>
      </c>
      <c r="C16" s="350" t="s">
        <v>689</v>
      </c>
      <c r="D16" s="351"/>
      <c r="E16" s="352"/>
      <c r="F16" s="59">
        <v>904</v>
      </c>
      <c r="G16" s="3">
        <f>G13+G14+G15</f>
        <v>1560000</v>
      </c>
      <c r="H16" s="3">
        <f t="shared" ref="H16:N16" si="0">H13+H14+H15</f>
        <v>30640</v>
      </c>
      <c r="I16" s="3">
        <f t="shared" si="0"/>
        <v>0</v>
      </c>
      <c r="J16" s="3">
        <f t="shared" si="0"/>
        <v>256000</v>
      </c>
      <c r="K16" s="3">
        <f t="shared" si="0"/>
        <v>6982388</v>
      </c>
      <c r="L16" s="3">
        <f t="shared" si="0"/>
        <v>8829028</v>
      </c>
      <c r="M16" s="3">
        <f t="shared" si="0"/>
        <v>0</v>
      </c>
      <c r="N16" s="234">
        <f t="shared" si="0"/>
        <v>8829028</v>
      </c>
    </row>
    <row r="17" spans="2:14" ht="12" customHeight="1">
      <c r="B17" s="56" t="s">
        <v>187</v>
      </c>
      <c r="C17" s="337" t="s">
        <v>71</v>
      </c>
      <c r="D17" s="338"/>
      <c r="E17" s="339"/>
      <c r="F17" s="57">
        <v>905</v>
      </c>
      <c r="G17" s="9"/>
      <c r="H17" s="9"/>
      <c r="I17" s="9"/>
      <c r="J17" s="9"/>
      <c r="K17" s="9"/>
      <c r="L17" s="4">
        <v>0</v>
      </c>
      <c r="M17" s="9"/>
      <c r="N17" s="5">
        <v>0</v>
      </c>
    </row>
    <row r="18" spans="2:14" ht="12" customHeight="1">
      <c r="B18" s="54" t="s">
        <v>188</v>
      </c>
      <c r="C18" s="340" t="s">
        <v>72</v>
      </c>
      <c r="D18" s="341"/>
      <c r="E18" s="342"/>
      <c r="F18" s="55">
        <v>906</v>
      </c>
      <c r="G18" s="7"/>
      <c r="H18" s="7"/>
      <c r="I18" s="7"/>
      <c r="J18" s="7"/>
      <c r="K18" s="7"/>
      <c r="L18" s="12">
        <v>0</v>
      </c>
      <c r="M18" s="7"/>
      <c r="N18" s="13">
        <v>0</v>
      </c>
    </row>
    <row r="19" spans="2:14" ht="12" customHeight="1">
      <c r="B19" s="56" t="s">
        <v>189</v>
      </c>
      <c r="C19" s="337" t="s">
        <v>73</v>
      </c>
      <c r="D19" s="338"/>
      <c r="E19" s="339"/>
      <c r="F19" s="57">
        <v>907</v>
      </c>
      <c r="G19" s="9"/>
      <c r="H19" s="9"/>
      <c r="I19" s="9"/>
      <c r="J19" s="9"/>
      <c r="K19" s="9"/>
      <c r="L19" s="4">
        <v>0</v>
      </c>
      <c r="M19" s="9"/>
      <c r="N19" s="5">
        <v>0</v>
      </c>
    </row>
    <row r="20" spans="2:14" ht="12" customHeight="1">
      <c r="B20" s="54" t="s">
        <v>209</v>
      </c>
      <c r="C20" s="340" t="s">
        <v>74</v>
      </c>
      <c r="D20" s="341"/>
      <c r="E20" s="342"/>
      <c r="F20" s="55">
        <v>908</v>
      </c>
      <c r="G20" s="7"/>
      <c r="H20" s="7"/>
      <c r="I20" s="7"/>
      <c r="J20" s="7"/>
      <c r="K20" s="7">
        <v>205336</v>
      </c>
      <c r="L20" s="12">
        <f>K20</f>
        <v>205336</v>
      </c>
      <c r="M20" s="7"/>
      <c r="N20" s="13">
        <f>L20</f>
        <v>205336</v>
      </c>
    </row>
    <row r="21" spans="2:14" ht="12" customHeight="1">
      <c r="B21" s="56" t="s">
        <v>210</v>
      </c>
      <c r="C21" s="337" t="s">
        <v>75</v>
      </c>
      <c r="D21" s="338"/>
      <c r="E21" s="339"/>
      <c r="F21" s="57">
        <v>909</v>
      </c>
      <c r="G21" s="9"/>
      <c r="H21" s="9"/>
      <c r="I21" s="9"/>
      <c r="J21" s="9"/>
      <c r="K21" s="9"/>
      <c r="L21" s="4">
        <v>0</v>
      </c>
      <c r="M21" s="9"/>
      <c r="N21" s="5">
        <v>0</v>
      </c>
    </row>
    <row r="22" spans="2:14" ht="12" customHeight="1">
      <c r="B22" s="54" t="s">
        <v>211</v>
      </c>
      <c r="C22" s="340" t="s">
        <v>76</v>
      </c>
      <c r="D22" s="341"/>
      <c r="E22" s="342"/>
      <c r="F22" s="55">
        <v>910</v>
      </c>
      <c r="G22" s="7"/>
      <c r="H22" s="7"/>
      <c r="I22" s="7"/>
      <c r="J22" s="7"/>
      <c r="K22" s="7"/>
      <c r="L22" s="12">
        <f>K22</f>
        <v>0</v>
      </c>
      <c r="M22" s="7"/>
      <c r="N22" s="13">
        <f>L22</f>
        <v>0</v>
      </c>
    </row>
    <row r="23" spans="2:14" ht="12" customHeight="1">
      <c r="B23" s="56" t="s">
        <v>212</v>
      </c>
      <c r="C23" s="337" t="s">
        <v>77</v>
      </c>
      <c r="D23" s="338"/>
      <c r="E23" s="339"/>
      <c r="F23" s="57">
        <v>911</v>
      </c>
      <c r="G23" s="9"/>
      <c r="H23" s="9"/>
      <c r="I23" s="9"/>
      <c r="J23" s="9"/>
      <c r="K23" s="9"/>
      <c r="L23" s="4">
        <v>0</v>
      </c>
      <c r="M23" s="9"/>
      <c r="N23" s="5">
        <v>0</v>
      </c>
    </row>
    <row r="24" spans="2:14" ht="12" customHeight="1">
      <c r="B24" s="58" t="s">
        <v>213</v>
      </c>
      <c r="C24" s="350" t="s">
        <v>690</v>
      </c>
      <c r="D24" s="351"/>
      <c r="E24" s="352"/>
      <c r="F24" s="59">
        <v>912</v>
      </c>
      <c r="G24" s="3">
        <f>G16+G17+G18+G19+G20+G21+G22+G23</f>
        <v>1560000</v>
      </c>
      <c r="H24" s="3">
        <f t="shared" ref="H24:M24" si="1">H16+H17+H18+H19+H20+H21+H22+H23</f>
        <v>30640</v>
      </c>
      <c r="I24" s="3">
        <f t="shared" si="1"/>
        <v>0</v>
      </c>
      <c r="J24" s="3">
        <f t="shared" si="1"/>
        <v>256000</v>
      </c>
      <c r="K24" s="3">
        <f>K16+K17+K18+K19+K20+K21-K22+K23</f>
        <v>7187724</v>
      </c>
      <c r="L24" s="3">
        <f>L16+L17+L18+L19+L20+L21-L22+L23</f>
        <v>9034364</v>
      </c>
      <c r="M24" s="3">
        <f t="shared" si="1"/>
        <v>0</v>
      </c>
      <c r="N24" s="234">
        <f>N16+N17+N18+N19+N20+N21-N22+N23</f>
        <v>9034364</v>
      </c>
    </row>
    <row r="25" spans="2:14" ht="12" customHeight="1">
      <c r="B25" s="56" t="s">
        <v>190</v>
      </c>
      <c r="C25" s="337" t="s">
        <v>78</v>
      </c>
      <c r="D25" s="338"/>
      <c r="E25" s="339"/>
      <c r="F25" s="57">
        <v>913</v>
      </c>
      <c r="G25" s="9"/>
      <c r="H25" s="9"/>
      <c r="I25" s="9"/>
      <c r="J25" s="9"/>
      <c r="K25" s="9"/>
      <c r="L25" s="4">
        <v>0</v>
      </c>
      <c r="M25" s="9"/>
      <c r="N25" s="5">
        <v>0</v>
      </c>
    </row>
    <row r="26" spans="2:14" ht="12" customHeight="1">
      <c r="B26" s="54" t="s">
        <v>191</v>
      </c>
      <c r="C26" s="340" t="s">
        <v>70</v>
      </c>
      <c r="D26" s="341"/>
      <c r="E26" s="342"/>
      <c r="F26" s="55">
        <v>914</v>
      </c>
      <c r="G26" s="7"/>
      <c r="H26" s="7"/>
      <c r="I26" s="7"/>
      <c r="J26" s="7"/>
      <c r="K26" s="7"/>
      <c r="L26" s="12">
        <f>K26</f>
        <v>0</v>
      </c>
      <c r="M26" s="7"/>
      <c r="N26" s="13">
        <f>L26</f>
        <v>0</v>
      </c>
    </row>
    <row r="27" spans="2:14" ht="12" customHeight="1">
      <c r="B27" s="60" t="s">
        <v>192</v>
      </c>
      <c r="C27" s="346" t="s">
        <v>691</v>
      </c>
      <c r="D27" s="347"/>
      <c r="E27" s="348"/>
      <c r="F27" s="61">
        <v>915</v>
      </c>
      <c r="G27" s="11">
        <f>G24+G25+G26</f>
        <v>1560000</v>
      </c>
      <c r="H27" s="11">
        <f t="shared" ref="H27:N27" si="2">H24+H25+H26</f>
        <v>30640</v>
      </c>
      <c r="I27" s="11">
        <f t="shared" si="2"/>
        <v>0</v>
      </c>
      <c r="J27" s="11">
        <f t="shared" si="2"/>
        <v>256000</v>
      </c>
      <c r="K27" s="11">
        <f t="shared" si="2"/>
        <v>7187724</v>
      </c>
      <c r="L27" s="11">
        <f t="shared" si="2"/>
        <v>9034364</v>
      </c>
      <c r="M27" s="11">
        <f t="shared" si="2"/>
        <v>0</v>
      </c>
      <c r="N27" s="235">
        <f t="shared" si="2"/>
        <v>9034364</v>
      </c>
    </row>
    <row r="28" spans="2:14" ht="12" customHeight="1">
      <c r="B28" s="54" t="s">
        <v>193</v>
      </c>
      <c r="C28" s="340" t="s">
        <v>71</v>
      </c>
      <c r="D28" s="341"/>
      <c r="E28" s="342"/>
      <c r="F28" s="55">
        <v>916</v>
      </c>
      <c r="G28" s="7"/>
      <c r="H28" s="7"/>
      <c r="I28" s="7"/>
      <c r="J28" s="7"/>
      <c r="K28" s="7"/>
      <c r="L28" s="12">
        <v>0</v>
      </c>
      <c r="M28" s="7"/>
      <c r="N28" s="13">
        <v>0</v>
      </c>
    </row>
    <row r="29" spans="2:14" ht="12" customHeight="1">
      <c r="B29" s="56" t="s">
        <v>194</v>
      </c>
      <c r="C29" s="337" t="s">
        <v>72</v>
      </c>
      <c r="D29" s="338"/>
      <c r="E29" s="339"/>
      <c r="F29" s="57">
        <v>917</v>
      </c>
      <c r="G29" s="9"/>
      <c r="H29" s="9"/>
      <c r="I29" s="9"/>
      <c r="J29" s="9"/>
      <c r="K29" s="9"/>
      <c r="L29" s="4">
        <v>0</v>
      </c>
      <c r="M29" s="9"/>
      <c r="N29" s="5">
        <v>0</v>
      </c>
    </row>
    <row r="30" spans="2:14" ht="12" customHeight="1">
      <c r="B30" s="54" t="s">
        <v>195</v>
      </c>
      <c r="C30" s="340" t="s">
        <v>73</v>
      </c>
      <c r="D30" s="341"/>
      <c r="E30" s="342"/>
      <c r="F30" s="55">
        <v>918</v>
      </c>
      <c r="G30" s="7"/>
      <c r="H30" s="7"/>
      <c r="I30" s="7"/>
      <c r="J30" s="7"/>
      <c r="K30" s="7"/>
      <c r="L30" s="12">
        <v>0</v>
      </c>
      <c r="M30" s="7"/>
      <c r="N30" s="13">
        <v>0</v>
      </c>
    </row>
    <row r="31" spans="2:14" ht="12" customHeight="1">
      <c r="B31" s="56" t="s">
        <v>196</v>
      </c>
      <c r="C31" s="337" t="s">
        <v>74</v>
      </c>
      <c r="D31" s="338"/>
      <c r="E31" s="339"/>
      <c r="F31" s="57">
        <v>919</v>
      </c>
      <c r="G31" s="9"/>
      <c r="H31" s="9"/>
      <c r="I31" s="9"/>
      <c r="J31" s="9"/>
      <c r="K31" s="9">
        <v>-2282914</v>
      </c>
      <c r="L31" s="4">
        <f>K31</f>
        <v>-2282914</v>
      </c>
      <c r="M31" s="9"/>
      <c r="N31" s="5">
        <f>L31</f>
        <v>-2282914</v>
      </c>
    </row>
    <row r="32" spans="2:14" ht="12" customHeight="1">
      <c r="B32" s="54" t="s">
        <v>197</v>
      </c>
      <c r="C32" s="340" t="s">
        <v>75</v>
      </c>
      <c r="D32" s="341"/>
      <c r="E32" s="342"/>
      <c r="F32" s="55">
        <v>920</v>
      </c>
      <c r="G32" s="7"/>
      <c r="H32" s="7"/>
      <c r="I32" s="7"/>
      <c r="J32" s="7"/>
      <c r="K32" s="7"/>
      <c r="L32" s="12">
        <v>0</v>
      </c>
      <c r="M32" s="7"/>
      <c r="N32" s="13">
        <v>0</v>
      </c>
    </row>
    <row r="33" spans="2:14" ht="12" customHeight="1">
      <c r="B33" s="56" t="s">
        <v>198</v>
      </c>
      <c r="C33" s="337" t="s">
        <v>76</v>
      </c>
      <c r="D33" s="338"/>
      <c r="E33" s="339"/>
      <c r="F33" s="57">
        <v>921</v>
      </c>
      <c r="G33" s="9"/>
      <c r="H33" s="9"/>
      <c r="I33" s="9"/>
      <c r="J33" s="9"/>
      <c r="K33" s="9"/>
      <c r="L33" s="4">
        <f>K33</f>
        <v>0</v>
      </c>
      <c r="M33" s="9"/>
      <c r="N33" s="5">
        <f>L33</f>
        <v>0</v>
      </c>
    </row>
    <row r="34" spans="2:14" ht="12" customHeight="1">
      <c r="B34" s="54" t="s">
        <v>199</v>
      </c>
      <c r="C34" s="340" t="s">
        <v>77</v>
      </c>
      <c r="D34" s="341"/>
      <c r="E34" s="342"/>
      <c r="F34" s="55">
        <v>922</v>
      </c>
      <c r="G34" s="7"/>
      <c r="H34" s="7"/>
      <c r="I34" s="7"/>
      <c r="J34" s="7"/>
      <c r="K34" s="7"/>
      <c r="L34" s="12">
        <v>0</v>
      </c>
      <c r="M34" s="7"/>
      <c r="N34" s="13">
        <v>0</v>
      </c>
    </row>
    <row r="35" spans="2:14" ht="12" customHeight="1">
      <c r="B35" s="62" t="s">
        <v>200</v>
      </c>
      <c r="C35" s="343" t="s">
        <v>692</v>
      </c>
      <c r="D35" s="344"/>
      <c r="E35" s="345"/>
      <c r="F35" s="63">
        <v>923</v>
      </c>
      <c r="G35" s="64">
        <f>G27+G28+G29+G30+G31+G32+G33+G34</f>
        <v>1560000</v>
      </c>
      <c r="H35" s="64">
        <f t="shared" ref="H35:M35" si="3">H27+H28+H29+H30+H31+H32+H33+H34</f>
        <v>30640</v>
      </c>
      <c r="I35" s="64">
        <f t="shared" si="3"/>
        <v>0</v>
      </c>
      <c r="J35" s="64">
        <f t="shared" si="3"/>
        <v>256000</v>
      </c>
      <c r="K35" s="64">
        <f>K27+K28+K29+K30+K31+K32-K33+K34</f>
        <v>4904810</v>
      </c>
      <c r="L35" s="64">
        <f>L27+L28+L29+L30+L31+L32-L33+L34</f>
        <v>6751450</v>
      </c>
      <c r="M35" s="64">
        <f t="shared" si="3"/>
        <v>0</v>
      </c>
      <c r="N35" s="236">
        <f>N27+N28+N29+N30+N31+N32-N33+N34</f>
        <v>6751450</v>
      </c>
    </row>
    <row r="36" spans="2:14" ht="9.75" customHeight="1"/>
    <row r="37" spans="2:14" ht="13.5" customHeight="1" thickBot="1">
      <c r="B37" s="217" t="s">
        <v>148</v>
      </c>
      <c r="C37" s="200" t="s">
        <v>165</v>
      </c>
      <c r="H37" s="322" t="s">
        <v>156</v>
      </c>
      <c r="I37" s="311"/>
      <c r="J37" s="311"/>
      <c r="K37" s="312"/>
      <c r="L37" s="313"/>
      <c r="M37" s="313"/>
    </row>
    <row r="38" spans="2:14" ht="15" customHeight="1" thickBot="1">
      <c r="B38" s="217" t="s">
        <v>178</v>
      </c>
      <c r="C38" s="200" t="s">
        <v>685</v>
      </c>
      <c r="F38" s="200" t="s">
        <v>155</v>
      </c>
      <c r="H38" s="322" t="s">
        <v>157</v>
      </c>
      <c r="I38" s="311"/>
      <c r="J38" s="311"/>
      <c r="K38" s="255" t="s">
        <v>176</v>
      </c>
      <c r="L38" s="256"/>
      <c r="M38" s="256"/>
    </row>
  </sheetData>
  <mergeCells count="43">
    <mergeCell ref="C19:E19"/>
    <mergeCell ref="C20:E20"/>
    <mergeCell ref="N10:N11"/>
    <mergeCell ref="C12:E12"/>
    <mergeCell ref="B10:B11"/>
    <mergeCell ref="C10:E11"/>
    <mergeCell ref="F10:L10"/>
    <mergeCell ref="M10:M11"/>
    <mergeCell ref="C13:E13"/>
    <mergeCell ref="C14:E14"/>
    <mergeCell ref="C15:E15"/>
    <mergeCell ref="C16:E16"/>
    <mergeCell ref="C17:E17"/>
    <mergeCell ref="C18:E18"/>
    <mergeCell ref="C30:E30"/>
    <mergeCell ref="C21:E21"/>
    <mergeCell ref="C22:E22"/>
    <mergeCell ref="C33:E33"/>
    <mergeCell ref="C34:E34"/>
    <mergeCell ref="C23:E23"/>
    <mergeCell ref="C24:E24"/>
    <mergeCell ref="B4:E4"/>
    <mergeCell ref="K1:M1"/>
    <mergeCell ref="K2:M2"/>
    <mergeCell ref="K3:M3"/>
    <mergeCell ref="K4:M4"/>
    <mergeCell ref="B3:G3"/>
    <mergeCell ref="K5:M5"/>
    <mergeCell ref="H37:J37"/>
    <mergeCell ref="H38:J38"/>
    <mergeCell ref="K37:M37"/>
    <mergeCell ref="K38:M38"/>
    <mergeCell ref="B7:N7"/>
    <mergeCell ref="B8:N8"/>
    <mergeCell ref="K9:N9"/>
    <mergeCell ref="C31:E31"/>
    <mergeCell ref="C32:E32"/>
    <mergeCell ref="C35:E35"/>
    <mergeCell ref="C25:E25"/>
    <mergeCell ref="C26:E26"/>
    <mergeCell ref="C27:E27"/>
    <mergeCell ref="C28:E28"/>
    <mergeCell ref="C29:E29"/>
  </mergeCells>
  <phoneticPr fontId="1" type="noConversion"/>
  <dataValidations count="2">
    <dataValidation type="whole" operator="greaterThanOrEqual" allowBlank="1" showInputMessage="1" errorTitle="Graška" error="Unose se vrijednosti u konvertibilnim markama, bez decimalnih mjesta. Nije dozvoljen unos negativnih brojeva." prompt="U ovo polje se ne unosi iznos.&#10;Polje se automatski računa u skladu sa formulom." sqref="G24:N24 N13:N23 G27:N27 L25:L26 L28:L35 N28:N35 M16 G16:K16 L13:L23 N25:N26 G35:K35 M35">
      <formula1>0</formula1>
    </dataValidation>
    <dataValidation type="whole" operator="notEqual" allowBlank="1" showInputMessage="1" showErrorMessage="1" errorTitle="Graška" error="Unose se vrijednosti u konvertibilnim markama, bez decimalnih mjesta." sqref="G13:K15 M13:M15 G17:K23 M17:M23 G25:K26 M25:M26 G28:K34 M28:M34">
      <formula1>0</formula1>
    </dataValidation>
  </dataValidations>
  <pageMargins left="0" right="0" top="0" bottom="0" header="0" footer="0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H57"/>
  <sheetViews>
    <sheetView topLeftCell="A4" workbookViewId="0">
      <selection activeCell="F14" sqref="F14"/>
    </sheetView>
  </sheetViews>
  <sheetFormatPr defaultRowHeight="12.75"/>
  <cols>
    <col min="1" max="1" width="2.42578125" customWidth="1"/>
    <col min="2" max="2" width="13" customWidth="1"/>
    <col min="3" max="3" width="11.7109375" customWidth="1"/>
    <col min="4" max="4" width="11.42578125" customWidth="1"/>
    <col min="5" max="5" width="12.5703125" customWidth="1"/>
    <col min="6" max="6" width="13.42578125" customWidth="1"/>
    <col min="7" max="7" width="16.42578125" customWidth="1"/>
    <col min="8" max="8" width="16" customWidth="1"/>
  </cols>
  <sheetData>
    <row r="4" spans="2:8">
      <c r="B4" s="375" t="s">
        <v>79</v>
      </c>
      <c r="C4" s="375"/>
      <c r="D4" s="375"/>
      <c r="E4" s="375"/>
      <c r="F4" s="375"/>
      <c r="G4" s="65"/>
      <c r="H4" s="65"/>
    </row>
    <row r="5" spans="2:8">
      <c r="B5" s="376" t="s">
        <v>80</v>
      </c>
      <c r="C5" s="376"/>
      <c r="D5" s="376"/>
      <c r="E5" s="376"/>
      <c r="F5" s="376"/>
      <c r="G5" s="65"/>
      <c r="H5" s="66" t="s">
        <v>81</v>
      </c>
    </row>
    <row r="6" spans="2:8">
      <c r="B6" s="377" t="s">
        <v>82</v>
      </c>
      <c r="C6" s="377"/>
      <c r="D6" s="377"/>
      <c r="E6" s="377"/>
      <c r="F6" s="377"/>
      <c r="G6" s="65"/>
      <c r="H6" s="65"/>
    </row>
    <row r="7" spans="2:8">
      <c r="B7" s="65"/>
      <c r="C7" s="65"/>
      <c r="D7" s="67"/>
      <c r="E7" s="68"/>
      <c r="F7" s="65"/>
      <c r="G7" s="65"/>
      <c r="H7" s="65"/>
    </row>
    <row r="8" spans="2:8" ht="18">
      <c r="B8" s="378" t="s">
        <v>83</v>
      </c>
      <c r="C8" s="378"/>
      <c r="D8" s="378"/>
      <c r="E8" s="378"/>
      <c r="F8" s="378"/>
      <c r="G8" s="378"/>
      <c r="H8" s="378"/>
    </row>
    <row r="9" spans="2:8" ht="13.5" thickBot="1">
      <c r="B9" s="65"/>
      <c r="C9" s="65"/>
      <c r="D9" s="65"/>
      <c r="E9" s="65"/>
      <c r="F9" s="65"/>
      <c r="G9" s="65"/>
      <c r="H9" s="65"/>
    </row>
    <row r="10" spans="2:8" ht="15.75">
      <c r="B10" s="69" t="s">
        <v>84</v>
      </c>
      <c r="C10" s="70"/>
      <c r="D10" s="71"/>
      <c r="E10" s="370" t="s">
        <v>85</v>
      </c>
      <c r="F10" s="370"/>
      <c r="G10" s="370"/>
      <c r="H10" s="371"/>
    </row>
    <row r="11" spans="2:8">
      <c r="B11" s="72" t="s">
        <v>86</v>
      </c>
      <c r="C11" s="73"/>
      <c r="D11" s="73"/>
      <c r="E11" s="74" t="s">
        <v>87</v>
      </c>
      <c r="F11" s="75"/>
      <c r="G11" s="75"/>
      <c r="H11" s="76"/>
    </row>
    <row r="12" spans="2:8">
      <c r="B12" s="72" t="s">
        <v>88</v>
      </c>
      <c r="C12" s="73"/>
      <c r="D12" s="73"/>
      <c r="E12" s="73">
        <v>76320</v>
      </c>
      <c r="F12" s="73"/>
      <c r="G12" s="372" t="s">
        <v>89</v>
      </c>
      <c r="H12" s="373"/>
    </row>
    <row r="13" spans="2:8">
      <c r="B13" s="77" t="s">
        <v>90</v>
      </c>
      <c r="C13" s="78"/>
      <c r="D13" s="78"/>
      <c r="E13" s="78"/>
      <c r="F13" s="78"/>
      <c r="G13" s="78"/>
      <c r="H13" s="79"/>
    </row>
    <row r="14" spans="2:8">
      <c r="B14" s="72" t="s">
        <v>91</v>
      </c>
      <c r="C14" s="73"/>
      <c r="D14" s="73"/>
      <c r="E14" s="73"/>
      <c r="F14" s="73"/>
      <c r="G14" s="73"/>
      <c r="H14" s="80"/>
    </row>
    <row r="15" spans="2:8">
      <c r="B15" s="81"/>
      <c r="C15" s="73"/>
      <c r="D15" s="73"/>
      <c r="E15" s="73"/>
      <c r="F15" s="73"/>
      <c r="G15" s="73"/>
      <c r="H15" s="80"/>
    </row>
    <row r="16" spans="2:8">
      <c r="B16" s="77" t="s">
        <v>92</v>
      </c>
      <c r="C16" s="73"/>
      <c r="D16" s="73"/>
      <c r="E16" s="73"/>
      <c r="F16" s="82"/>
      <c r="G16" s="73"/>
      <c r="H16" s="80"/>
    </row>
    <row r="17" spans="2:8">
      <c r="B17" s="72" t="s">
        <v>93</v>
      </c>
      <c r="C17" s="82"/>
      <c r="D17" s="73"/>
      <c r="E17" s="73"/>
      <c r="F17" s="73"/>
      <c r="G17" s="73"/>
      <c r="H17" s="80"/>
    </row>
    <row r="18" spans="2:8">
      <c r="B18" s="72" t="s">
        <v>94</v>
      </c>
      <c r="C18" s="82"/>
      <c r="D18" s="73"/>
      <c r="E18" s="73"/>
      <c r="F18" s="73"/>
      <c r="G18" s="73"/>
      <c r="H18" s="80"/>
    </row>
    <row r="19" spans="2:8">
      <c r="B19" s="72"/>
      <c r="C19" s="83"/>
      <c r="D19" s="78"/>
      <c r="E19" s="78" t="s">
        <v>95</v>
      </c>
      <c r="F19" s="78"/>
      <c r="G19" s="78"/>
      <c r="H19" s="79"/>
    </row>
    <row r="20" spans="2:8">
      <c r="B20" s="72" t="s">
        <v>96</v>
      </c>
      <c r="C20" s="83"/>
      <c r="D20" s="78"/>
      <c r="E20" s="82" t="s">
        <v>97</v>
      </c>
      <c r="F20" s="78"/>
      <c r="G20" s="78"/>
      <c r="H20" s="79"/>
    </row>
    <row r="21" spans="2:8">
      <c r="B21" s="72" t="s">
        <v>98</v>
      </c>
      <c r="C21" s="84"/>
      <c r="D21" s="78"/>
      <c r="E21" s="82" t="s">
        <v>99</v>
      </c>
      <c r="F21" s="78"/>
      <c r="G21" s="78"/>
      <c r="H21" s="79"/>
    </row>
    <row r="22" spans="2:8" ht="13.5" thickBot="1">
      <c r="B22" s="85" t="s">
        <v>100</v>
      </c>
      <c r="C22" s="86"/>
      <c r="D22" s="87"/>
      <c r="E22" s="88" t="s">
        <v>101</v>
      </c>
      <c r="F22" s="87"/>
      <c r="G22" s="87"/>
      <c r="H22" s="89"/>
    </row>
    <row r="23" spans="2:8">
      <c r="B23" s="73"/>
      <c r="C23" s="78"/>
      <c r="D23" s="78"/>
      <c r="E23" s="78"/>
      <c r="F23" s="78"/>
      <c r="G23" s="78"/>
      <c r="H23" s="78"/>
    </row>
    <row r="24" spans="2:8">
      <c r="B24" s="73"/>
      <c r="C24" s="78"/>
      <c r="D24" s="78"/>
      <c r="E24" s="78"/>
      <c r="F24" s="78"/>
      <c r="G24" s="78"/>
      <c r="H24" s="78"/>
    </row>
    <row r="25" spans="2:8" ht="15.75">
      <c r="B25" s="374" t="s">
        <v>102</v>
      </c>
      <c r="C25" s="374"/>
      <c r="D25" s="374"/>
      <c r="E25" s="374"/>
      <c r="F25" s="374"/>
      <c r="G25" s="374"/>
      <c r="H25" s="374"/>
    </row>
    <row r="26" spans="2:8">
      <c r="B26" s="368" t="s">
        <v>103</v>
      </c>
      <c r="C26" s="368"/>
      <c r="D26" s="368"/>
      <c r="E26" s="368"/>
      <c r="F26" s="368"/>
      <c r="G26" s="368"/>
      <c r="H26" s="368"/>
    </row>
    <row r="27" spans="2:8">
      <c r="B27" s="368" t="s">
        <v>696</v>
      </c>
      <c r="C27" s="368"/>
      <c r="D27" s="368"/>
      <c r="E27" s="368"/>
      <c r="F27" s="368"/>
      <c r="G27" s="368"/>
      <c r="H27" s="368"/>
    </row>
    <row r="28" spans="2:8" ht="13.5" thickBot="1">
      <c r="B28" s="90"/>
      <c r="C28" s="73"/>
      <c r="D28" s="73"/>
      <c r="E28" s="73"/>
      <c r="F28" s="73"/>
      <c r="G28" s="73"/>
      <c r="H28" s="73"/>
    </row>
    <row r="29" spans="2:8">
      <c r="B29" s="91" t="s">
        <v>104</v>
      </c>
      <c r="C29" s="379" t="s">
        <v>105</v>
      </c>
      <c r="D29" s="380"/>
      <c r="E29" s="380"/>
      <c r="F29" s="380"/>
      <c r="G29" s="381"/>
      <c r="H29" s="92" t="s">
        <v>106</v>
      </c>
    </row>
    <row r="30" spans="2:8" ht="13.5" thickBot="1">
      <c r="B30" s="93" t="s">
        <v>107</v>
      </c>
      <c r="C30" s="367" t="s">
        <v>107</v>
      </c>
      <c r="D30" s="368"/>
      <c r="E30" s="368"/>
      <c r="F30" s="368"/>
      <c r="G30" s="369"/>
      <c r="H30" s="94" t="s">
        <v>107</v>
      </c>
    </row>
    <row r="31" spans="2:8" ht="13.5" thickBot="1">
      <c r="B31" s="95"/>
      <c r="C31" s="96"/>
      <c r="D31" s="96"/>
      <c r="E31" s="96"/>
      <c r="F31" s="96"/>
      <c r="G31" s="97"/>
      <c r="H31" s="98"/>
    </row>
    <row r="32" spans="2:8" ht="13.5" thickBot="1">
      <c r="B32" s="99"/>
      <c r="C32" s="73"/>
      <c r="D32" s="73"/>
      <c r="E32" s="73"/>
      <c r="F32" s="73"/>
      <c r="G32" s="73"/>
      <c r="H32" s="80"/>
    </row>
    <row r="33" spans="2:8">
      <c r="B33" s="100" t="s">
        <v>104</v>
      </c>
      <c r="C33" s="101" t="s">
        <v>108</v>
      </c>
      <c r="D33" s="101" t="s">
        <v>109</v>
      </c>
      <c r="E33" s="102" t="s">
        <v>110</v>
      </c>
      <c r="F33" s="102" t="s">
        <v>111</v>
      </c>
      <c r="G33" s="103" t="s">
        <v>112</v>
      </c>
      <c r="H33" s="91"/>
    </row>
    <row r="34" spans="2:8">
      <c r="B34" s="104" t="s">
        <v>113</v>
      </c>
      <c r="C34" s="105" t="s">
        <v>114</v>
      </c>
      <c r="D34" s="106" t="s">
        <v>115</v>
      </c>
      <c r="E34" s="105" t="s">
        <v>116</v>
      </c>
      <c r="F34" s="105" t="s">
        <v>117</v>
      </c>
      <c r="G34" s="107" t="s">
        <v>118</v>
      </c>
      <c r="H34" s="93" t="s">
        <v>119</v>
      </c>
    </row>
    <row r="35" spans="2:8">
      <c r="B35" s="104" t="s">
        <v>120</v>
      </c>
      <c r="C35" s="105"/>
      <c r="D35" s="106" t="s">
        <v>121</v>
      </c>
      <c r="E35" s="105"/>
      <c r="F35" s="105"/>
      <c r="G35" s="108"/>
      <c r="H35" s="109"/>
    </row>
    <row r="36" spans="2:8">
      <c r="B36" s="110" t="s">
        <v>122</v>
      </c>
      <c r="C36" s="111" t="s">
        <v>122</v>
      </c>
      <c r="D36" s="111" t="s">
        <v>122</v>
      </c>
      <c r="E36" s="112"/>
      <c r="F36" s="112"/>
      <c r="G36" s="113" t="s">
        <v>123</v>
      </c>
      <c r="H36" s="114"/>
    </row>
    <row r="37" spans="2:8" ht="13.5" thickBot="1">
      <c r="B37" s="115">
        <v>1</v>
      </c>
      <c r="C37" s="116">
        <v>2</v>
      </c>
      <c r="D37" s="116">
        <v>3</v>
      </c>
      <c r="E37" s="117">
        <v>4</v>
      </c>
      <c r="F37" s="117">
        <v>5</v>
      </c>
      <c r="G37" s="118">
        <v>6</v>
      </c>
      <c r="H37" s="119">
        <v>7</v>
      </c>
    </row>
    <row r="38" spans="2:8">
      <c r="B38" s="120" t="s">
        <v>124</v>
      </c>
      <c r="C38" s="121" t="s">
        <v>125</v>
      </c>
      <c r="D38" s="122">
        <v>0.5</v>
      </c>
      <c r="E38" s="122">
        <v>7</v>
      </c>
      <c r="F38" s="123">
        <v>12</v>
      </c>
      <c r="G38" s="124">
        <f>ROUND(D38*E38*F38,1)</f>
        <v>42</v>
      </c>
      <c r="H38" s="125"/>
    </row>
    <row r="39" spans="2:8">
      <c r="B39" s="126"/>
      <c r="C39" s="127"/>
      <c r="D39" s="128"/>
      <c r="E39" s="128"/>
      <c r="F39" s="129"/>
      <c r="G39" s="130"/>
      <c r="H39" s="131"/>
    </row>
    <row r="40" spans="2:8">
      <c r="B40" s="132"/>
      <c r="C40" s="133"/>
      <c r="D40" s="133"/>
      <c r="E40" s="133"/>
      <c r="F40" s="134"/>
      <c r="G40" s="135"/>
      <c r="H40" s="131"/>
    </row>
    <row r="41" spans="2:8">
      <c r="B41" s="132"/>
      <c r="C41" s="133"/>
      <c r="D41" s="133"/>
      <c r="E41" s="133"/>
      <c r="F41" s="134"/>
      <c r="G41" s="135"/>
      <c r="H41" s="131"/>
    </row>
    <row r="42" spans="2:8">
      <c r="B42" s="132"/>
      <c r="C42" s="133"/>
      <c r="D42" s="133"/>
      <c r="E42" s="133"/>
      <c r="F42" s="134"/>
      <c r="G42" s="135"/>
      <c r="H42" s="131"/>
    </row>
    <row r="43" spans="2:8">
      <c r="B43" s="132"/>
      <c r="C43" s="133"/>
      <c r="D43" s="133"/>
      <c r="E43" s="133"/>
      <c r="F43" s="134"/>
      <c r="G43" s="135"/>
      <c r="H43" s="131"/>
    </row>
    <row r="44" spans="2:8" ht="13.5" thickBot="1">
      <c r="B44" s="136"/>
      <c r="C44" s="137"/>
      <c r="D44" s="137"/>
      <c r="E44" s="137"/>
      <c r="F44" s="138"/>
      <c r="G44" s="139"/>
      <c r="H44" s="140"/>
    </row>
    <row r="45" spans="2:8" ht="13.5" thickBot="1">
      <c r="B45" s="141"/>
      <c r="C45" s="142"/>
      <c r="D45" s="142"/>
      <c r="E45" s="142" t="s">
        <v>126</v>
      </c>
      <c r="F45" s="143"/>
      <c r="G45" s="144">
        <f>SUM(G38:G44)</f>
        <v>42</v>
      </c>
      <c r="H45" s="145"/>
    </row>
    <row r="46" spans="2:8">
      <c r="B46" s="146"/>
      <c r="C46" s="65"/>
      <c r="D46" s="65"/>
      <c r="E46" s="65"/>
      <c r="F46" s="65"/>
      <c r="G46" s="65"/>
      <c r="H46" s="65"/>
    </row>
    <row r="47" spans="2:8">
      <c r="B47" s="65"/>
      <c r="C47" s="65"/>
      <c r="D47" s="65"/>
      <c r="E47" s="65" t="s">
        <v>127</v>
      </c>
      <c r="F47" s="65"/>
      <c r="G47" s="65" t="s">
        <v>128</v>
      </c>
      <c r="H47" s="65"/>
    </row>
    <row r="48" spans="2:8">
      <c r="B48" s="147" t="s">
        <v>693</v>
      </c>
      <c r="C48" s="147"/>
      <c r="D48" s="65"/>
      <c r="E48" s="65"/>
      <c r="F48" s="65"/>
      <c r="G48" s="65" t="s">
        <v>129</v>
      </c>
      <c r="H48" s="65"/>
    </row>
    <row r="49" spans="2:8">
      <c r="B49" s="65"/>
      <c r="C49" s="65"/>
      <c r="D49" s="65"/>
      <c r="E49" s="65"/>
      <c r="F49" s="65"/>
      <c r="G49" s="65"/>
      <c r="H49" s="65"/>
    </row>
    <row r="50" spans="2:8">
      <c r="B50" s="65"/>
      <c r="C50" s="65"/>
      <c r="D50" s="65"/>
      <c r="E50" s="65"/>
      <c r="F50" s="65"/>
      <c r="G50" s="65"/>
      <c r="H50" s="65"/>
    </row>
    <row r="51" spans="2:8">
      <c r="B51" s="65"/>
      <c r="C51" s="65"/>
      <c r="D51" s="65"/>
      <c r="E51" s="65"/>
      <c r="F51" s="65"/>
      <c r="G51" s="65"/>
      <c r="H51" s="65"/>
    </row>
    <row r="52" spans="2:8">
      <c r="B52" s="65"/>
      <c r="C52" s="65"/>
      <c r="D52" s="65"/>
      <c r="E52" s="65"/>
      <c r="F52" s="65"/>
      <c r="G52" s="65"/>
      <c r="H52" s="65"/>
    </row>
    <row r="53" spans="2:8">
      <c r="B53" s="65"/>
      <c r="C53" s="65"/>
      <c r="D53" s="65"/>
      <c r="E53" s="65"/>
      <c r="F53" s="65"/>
      <c r="G53" s="65"/>
      <c r="H53" s="65"/>
    </row>
    <row r="54" spans="2:8">
      <c r="B54" s="65"/>
      <c r="C54" s="65"/>
      <c r="D54" s="65"/>
      <c r="E54" s="65"/>
      <c r="F54" s="65"/>
      <c r="G54" s="65"/>
      <c r="H54" s="65"/>
    </row>
    <row r="55" spans="2:8">
      <c r="B55" s="65"/>
      <c r="C55" s="65"/>
      <c r="D55" s="65"/>
      <c r="E55" s="65"/>
      <c r="F55" s="65"/>
      <c r="G55" s="65"/>
      <c r="H55" s="65"/>
    </row>
    <row r="56" spans="2:8">
      <c r="B56" s="65"/>
      <c r="C56" s="65"/>
      <c r="D56" s="65"/>
      <c r="E56" s="65"/>
      <c r="F56" s="65"/>
      <c r="G56" s="65"/>
      <c r="H56" s="65"/>
    </row>
    <row r="57" spans="2:8">
      <c r="B57" s="65"/>
      <c r="C57" s="65"/>
      <c r="D57" s="65"/>
      <c r="E57" s="65"/>
      <c r="F57" s="65"/>
      <c r="G57" s="65"/>
      <c r="H57" s="65"/>
    </row>
  </sheetData>
  <mergeCells count="11">
    <mergeCell ref="B4:F4"/>
    <mergeCell ref="B5:F5"/>
    <mergeCell ref="B6:F6"/>
    <mergeCell ref="B8:H8"/>
    <mergeCell ref="C29:G29"/>
    <mergeCell ref="C30:G30"/>
    <mergeCell ref="E10:H10"/>
    <mergeCell ref="G12:H12"/>
    <mergeCell ref="B25:H25"/>
    <mergeCell ref="B26:H26"/>
    <mergeCell ref="B27:H27"/>
  </mergeCells>
  <phoneticPr fontId="1" type="noConversion"/>
  <pageMargins left="0.11811023622047245" right="0.11811023622047245" top="0.35433070866141736" bottom="0.35433070866141736" header="0.11811023622047245" footer="0.1181102362204724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bs</vt:lpstr>
      <vt:lpstr>bu1</vt:lpstr>
      <vt:lpstr>bu2</vt:lpstr>
      <vt:lpstr>nov</vt:lpstr>
      <vt:lpstr>aneks</vt:lpstr>
      <vt:lpstr>kapital </vt:lpstr>
      <vt:lpstr>vodni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Korisnik</cp:lastModifiedBy>
  <cp:lastPrinted>2021-02-23T14:31:00Z</cp:lastPrinted>
  <dcterms:created xsi:type="dcterms:W3CDTF">2008-11-11T07:30:19Z</dcterms:created>
  <dcterms:modified xsi:type="dcterms:W3CDTF">2021-02-23T14:35:37Z</dcterms:modified>
</cp:coreProperties>
</file>