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tabRatio="928" activeTab="9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UDJELI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stanja'!$11:$12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<sst xmlns="http://schemas.openxmlformats.org/spreadsheetml/2006/main" count="1318" uniqueCount="742">
  <si>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</si>
  <si>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</si>
  <si>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</si>
  <si>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</si>
  <si>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</si>
  <si>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</si>
  <si>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</si>
  <si>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</si>
  <si>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</si>
  <si>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</si>
  <si>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</si>
  <si>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</si>
  <si>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</si>
  <si>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</si>
  <si>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</si>
  <si>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</si>
  <si>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</si>
  <si>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</si>
  <si>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</si>
  <si>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</si>
  <si>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</si>
  <si>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</si>
  <si>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</si>
  <si>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</si>
  <si>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</si>
  <si>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</si>
  <si>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</si>
  <si>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</si>
  <si>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</si>
  <si>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</si>
  <si>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</si>
  <si>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</si>
  <si>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</si>
  <si>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</si>
  <si>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</si>
  <si>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</si>
  <si>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</si>
  <si>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</si>
  <si>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</si>
  <si>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</si>
  <si>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</si>
  <si>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</si>
  <si>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</si>
  <si>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</si>
  <si>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</si>
  <si>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</si>
  <si>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</si>
  <si>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</si>
  <si>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</si>
  <si>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</si>
  <si>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</si>
  <si>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</si>
  <si>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</si>
  <si>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</si>
  <si>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</si>
  <si>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</si>
  <si>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</si>
  <si>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</si>
  <si>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</si>
  <si>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</si>
  <si>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</si>
  <si>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</si>
  <si>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</si>
  <si>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</si>
  <si>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</si>
  <si>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</si>
  <si>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</si>
  <si>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</si>
  <si>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</si>
  <si>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</si>
  <si>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</si>
  <si>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</si>
  <si>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</si>
  <si>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</si>
  <si>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</si>
  <si>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</si>
  <si>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</si>
  <si>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</si>
  <si>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</si>
  <si>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</si>
  <si>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</si>
  <si>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</si>
  <si>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</si>
  <si>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</si>
  <si>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</si>
  <si>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</si>
  <si>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</si>
  <si>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</si>
  <si>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</si>
  <si>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</si>
  <si>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</si>
  <si>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</si>
  <si>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</si>
  <si>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</si>
  <si>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</si>
  <si>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</si>
  <si>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</si>
  <si>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</si>
  <si>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</si>
  <si>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</si>
  <si>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</si>
  <si>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</si>
  <si>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</si>
  <si>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</si>
  <si>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</si>
  <si>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</si>
  <si>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</si>
  <si>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</si>
  <si>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</si>
  <si>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</si>
  <si>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</si>
  <si>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</si>
  <si>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</si>
  <si>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</si>
  <si>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</si>
  <si>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</si>
  <si>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</si>
  <si>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</si>
  <si>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</si>
  <si>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</si>
  <si>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</si>
  <si>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</si>
  <si>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</si>
  <si>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</si>
  <si>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</si>
  <si>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</si>
  <si>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</si>
  <si>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</si>
  <si>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</si>
  <si>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</si>
  <si>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</si>
  <si>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</si>
  <si>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</si>
  <si>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</si>
  <si>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</si>
  <si>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</si>
  <si>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</si>
  <si>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</si>
  <si>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</si>
  <si>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</si>
  <si>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</si>
  <si>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</si>
  <si>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</si>
  <si>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</si>
  <si>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</si>
  <si>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</si>
  <si>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</si>
  <si>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</si>
  <si>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</si>
  <si>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</si>
  <si>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</si>
  <si>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</si>
  <si>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</si>
  <si>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</si>
  <si>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</si>
  <si>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</si>
  <si>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</si>
  <si>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</si>
  <si>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</si>
  <si>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</si>
  <si>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</si>
  <si>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</si>
  <si>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</si>
  <si>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</si>
  <si>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</si>
  <si>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</si>
  <si>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</si>
  <si>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</si>
  <si>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</si>
  <si>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</si>
  <si>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</si>
  <si>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</si>
  <si>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</si>
  <si>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</si>
  <si>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</si>
  <si>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</si>
  <si>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</si>
  <si>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</si>
  <si>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</si>
  <si>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</si>
  <si>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</si>
  <si>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</si>
  <si>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</si>
  <si>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</si>
  <si>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</si>
  <si>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</si>
  <si>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</si>
  <si>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</si>
  <si>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</si>
  <si>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</si>
  <si>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</si>
  <si>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</si>
  <si>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</si>
  <si>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</si>
  <si>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</si>
  <si>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</si>
  <si>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</si>
  <si>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</si>
  <si>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</si>
  <si>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</si>
  <si>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</si>
  <si>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</si>
  <si>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</si>
  <si>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</si>
  <si>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</si>
  <si>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</si>
  <si>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</si>
  <si>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</si>
  <si>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</si>
  <si>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</si>
  <si>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</si>
  <si>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</si>
  <si>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</si>
  <si>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</si>
  <si>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</si>
  <si>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</si>
  <si>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</si>
  <si>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</si>
  <si>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</si>
  <si>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</si>
  <si>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</si>
  <si>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</si>
  <si>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</si>
  <si>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</si>
  <si>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</si>
  <si>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</si>
  <si>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</si>
  <si>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</si>
  <si>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</si>
  <si>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</si>
  <si>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</si>
  <si>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</si>
  <si>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</si>
  <si>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</si>
  <si>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</si>
  <si>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</si>
  <si>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</si>
  <si>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</si>
  <si>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</si>
  <si>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</si>
  <si>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</si>
  <si>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</si>
  <si>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</si>
  <si>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</si>
  <si>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</si>
  <si>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</si>
  <si>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</si>
  <si>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</si>
  <si>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</si>
  <si>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</si>
  <si>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</si>
  <si>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</si>
  <si>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</si>
  <si>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</si>
  <si>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</si>
  <si>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</si>
  <si>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</si>
  <si>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</si>
  <si>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</si>
  <si>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</si>
  <si>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</si>
  <si>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</si>
  <si>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</si>
  <si>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</si>
  <si>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</si>
  <si>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</si>
  <si>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</si>
  <si>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</si>
  <si>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</si>
  <si>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</si>
  <si>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</si>
  <si>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</si>
  <si>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</si>
  <si>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</si>
  <si>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</si>
  <si>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</si>
  <si>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</si>
  <si>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</si>
  <si>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</si>
  <si>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</si>
  <si>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</si>
  <si>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</si>
  <si>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</si>
  <si>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</si>
  <si>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</si>
  <si>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</si>
  <si>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</si>
  <si>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</si>
  <si>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</si>
  <si>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</si>
  <si>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</si>
  <si>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</si>
  <si>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</si>
  <si>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</si>
  <si>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</si>
  <si>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</si>
  <si>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</si>
  <si>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</si>
  <si>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</si>
  <si>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</si>
  <si>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</si>
  <si>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</si>
  <si>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</si>
  <si>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</si>
  <si>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</si>
  <si>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</si>
  <si>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</si>
  <si>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</si>
  <si>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</si>
  <si>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</si>
  <si>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</si>
  <si>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</si>
  <si>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</si>
  <si>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</si>
  <si>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</si>
  <si>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</si>
  <si>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</si>
  <si>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</si>
  <si>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</si>
  <si>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</si>
  <si>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</si>
  <si>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</si>
  <si>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</si>
  <si>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</si>
  <si>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</si>
  <si>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</si>
  <si>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</si>
  <si>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</si>
  <si>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</si>
  <si>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</si>
  <si>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</si>
  <si>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</si>
  <si>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</si>
  <si>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</si>
  <si>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</si>
  <si>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</si>
  <si>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</si>
  <si>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</si>
  <si>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</si>
  <si>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</si>
  <si>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</si>
  <si>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</si>
  <si>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</si>
  <si>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</si>
  <si>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</si>
  <si>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</si>
  <si>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</si>
  <si>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</si>
  <si>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</si>
  <si>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</si>
  <si>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</si>
  <si>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</si>
  <si>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</si>
  <si>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</si>
  <si>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</si>
  <si>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</si>
  <si>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</si>
  <si>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</si>
  <si>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</si>
  <si>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</si>
  <si>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</si>
  <si>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</si>
  <si>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</si>
  <si>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</si>
  <si>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</si>
  <si>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</si>
  <si>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</si>
  <si>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</si>
  <si>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</si>
  <si>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</si>
  <si>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</si>
  <si>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</si>
  <si>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</si>
  <si>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</si>
  <si>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</si>
  <si>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</si>
  <si>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</si>
  <si>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</si>
  <si>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</si>
  <si>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</si>
  <si>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</si>
  <si>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</si>
  <si>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</si>
  <si>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</si>
  <si>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</si>
  <si>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</si>
  <si>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</si>
  <si>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</si>
  <si>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</si>
  <si>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</si>
  <si>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</si>
  <si>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</si>
  <si>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</si>
  <si>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</si>
  <si>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</si>
  <si>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</si>
  <si>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</si>
  <si>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</si>
  <si>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</si>
  <si>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</si>
  <si>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</si>
  <si>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</si>
  <si>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</si>
  <si>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</si>
  <si>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</si>
  <si>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</si>
  <si>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</si>
  <si>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</si>
  <si>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</si>
  <si>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</si>
  <si>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</si>
  <si>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</si>
  <si>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</si>
  <si>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</si>
  <si>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</si>
  <si>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</si>
  <si>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</si>
  <si>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</si>
  <si>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</si>
  <si>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</si>
  <si>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</si>
  <si>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</si>
  <si>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</si>
  <si>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</si>
  <si>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</si>
  <si>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</si>
  <si>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</si>
  <si>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</si>
  <si>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</si>
  <si>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</si>
  <si>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</si>
  <si>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</si>
  <si>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</si>
  <si>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</si>
  <si>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</si>
  <si>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</si>
  <si>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</si>
  <si>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</si>
  <si>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</si>
  <si>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</si>
  <si>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</si>
  <si>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</si>
  <si>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</si>
  <si>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</si>
  <si>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 xml:space="preserve">2 Banjalučka  berza  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</si>
  <si>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</si>
  <si>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</si>
  <si>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</si>
  <si>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</si>
  <si>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</si>
  <si>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</si>
  <si>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</si>
  <si>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</si>
  <si>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</si>
  <si>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</si>
  <si>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</si>
  <si>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</si>
  <si>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</si>
  <si>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</si>
  <si>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</si>
  <si>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</si>
  <si>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</si>
  <si>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</si>
  <si>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</si>
  <si>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</si>
  <si>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</si>
  <si>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</si>
  <si>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</si>
  <si>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</si>
  <si>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</si>
  <si>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</si>
  <si>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</si>
  <si>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</si>
  <si>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</si>
  <si>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</si>
  <si>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</si>
  <si>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</si>
  <si>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</si>
  <si>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</si>
  <si>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</si>
  <si>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</si>
  <si>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</si>
  <si>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</si>
  <si>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</si>
  <si>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</si>
  <si>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</si>
  <si>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</si>
  <si>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</si>
  <si>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</si>
  <si>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Registarski broj investicionog fonda: 01956973</t>
  </si>
  <si>
    <t>DUF  INVEST   NOVA</t>
  </si>
  <si>
    <t>Naziv investicionog fonda: DUF INEST NOVA AD  OMIF INVEST NOVA</t>
  </si>
  <si>
    <t>ZOPRA</t>
  </si>
  <si>
    <t>08,03,2018</t>
  </si>
  <si>
    <t>26,05,2018</t>
  </si>
  <si>
    <t>PLRP</t>
  </si>
  <si>
    <t>28,05,2018</t>
  </si>
  <si>
    <t>PDNKRA</t>
  </si>
  <si>
    <t>01,06,2018</t>
  </si>
  <si>
    <t>06,06,2018</t>
  </si>
  <si>
    <t>KRKA</t>
  </si>
  <si>
    <t>08,06,2018</t>
  </si>
  <si>
    <t>BHTSR</t>
  </si>
  <si>
    <t>JAPRA</t>
  </si>
  <si>
    <t>11,06,2018</t>
  </si>
  <si>
    <t>RSBD008</t>
  </si>
  <si>
    <t>NOVBRE</t>
  </si>
  <si>
    <t>3,revizor</t>
  </si>
  <si>
    <t>2,340,70</t>
  </si>
  <si>
    <t>Naknada  reviziji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</si>
  <si>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</si>
  <si>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</si>
  <si>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</si>
  <si>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</si>
  <si>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</si>
  <si>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</si>
  <si>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</si>
  <si>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</si>
  <si>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</si>
  <si>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raspoloživih</t>
  </si>
  <si>
    <t>za prodaju</t>
  </si>
  <si>
    <t>Reval. po</t>
  </si>
  <si>
    <t>osnovu</t>
  </si>
  <si>
    <t>instr.</t>
  </si>
  <si>
    <t>zaštite</t>
  </si>
  <si>
    <t>Nerealiz. D/G</t>
  </si>
  <si>
    <t>priznat kroz</t>
  </si>
  <si>
    <t>rezultat</t>
  </si>
  <si>
    <t>perioda</t>
  </si>
  <si>
    <t>Neto</t>
  </si>
  <si>
    <t>kursne</t>
  </si>
  <si>
    <t>razlike</t>
  </si>
  <si>
    <t>na HOV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</si>
  <si>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</si>
  <si>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</si>
  <si>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</si>
  <si>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</si>
  <si>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</si>
  <si>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</si>
  <si>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</si>
  <si>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</si>
  <si>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</si>
  <si>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BHNTRK1</t>
  </si>
  <si>
    <t>B</t>
  </si>
  <si>
    <t>R</t>
  </si>
  <si>
    <t>BKMG-R-A</t>
  </si>
  <si>
    <t>EDPL-R-A</t>
  </si>
  <si>
    <t>EKBL-R-A</t>
  </si>
  <si>
    <t>EKHC-R-A</t>
  </si>
  <si>
    <t>ELBJ-R-A</t>
  </si>
  <si>
    <t>ELDO-R-A</t>
  </si>
  <si>
    <t>ETATRK1</t>
  </si>
  <si>
    <t>FMSN-R-A</t>
  </si>
  <si>
    <t>GRF9-R-A</t>
  </si>
  <si>
    <t>HEDR-R-A</t>
  </si>
  <si>
    <t>HELV-R-A</t>
  </si>
  <si>
    <t>HETR-R-A</t>
  </si>
  <si>
    <t>IPBL-R-A</t>
  </si>
  <si>
    <t>IZEN-R-A</t>
  </si>
  <si>
    <t>JAPR-R-A</t>
  </si>
  <si>
    <t>JGPB-R-A</t>
  </si>
  <si>
    <t>JLLC-R-A</t>
  </si>
  <si>
    <t>JPESR</t>
  </si>
  <si>
    <t>KMND-R-A</t>
  </si>
  <si>
    <t>KMPD-R-A</t>
  </si>
  <si>
    <t>KOMF-R-A</t>
  </si>
  <si>
    <t>KPPL-R-A</t>
  </si>
  <si>
    <t>KRKG</t>
  </si>
  <si>
    <t>KRLB-R-A</t>
  </si>
  <si>
    <t>LJUB-R-A</t>
  </si>
  <si>
    <t>LKSM-R-A</t>
  </si>
  <si>
    <t>METL-R-A</t>
  </si>
  <si>
    <t>MIRA-R-A</t>
  </si>
  <si>
    <t>NBLB-R-B</t>
  </si>
  <si>
    <t>NBS9-R-A</t>
  </si>
  <si>
    <t>NOVB-R-E</t>
  </si>
  <si>
    <t>OTRU</t>
  </si>
  <si>
    <t>POST-R-A</t>
  </si>
  <si>
    <t>PROM-R-A</t>
  </si>
  <si>
    <t>PTRL-R-A</t>
  </si>
  <si>
    <t>PZBL-R-A</t>
  </si>
  <si>
    <t>RITE-R-A</t>
  </si>
  <si>
    <t>RNAF-R-A</t>
  </si>
  <si>
    <t>ROPT-R-A</t>
  </si>
  <si>
    <t>RTEU-R-A</t>
  </si>
  <si>
    <t>SGAS-R-A</t>
  </si>
  <si>
    <t>TLKM-R-A</t>
  </si>
  <si>
    <t>TSL9-R-A</t>
  </si>
  <si>
    <t>USHA-R-A</t>
  </si>
  <si>
    <t>VDBL-R-A</t>
  </si>
  <si>
    <t>VDPL-R-A</t>
  </si>
  <si>
    <t>VKBJ-R-A</t>
  </si>
  <si>
    <t>VKIF-R-A</t>
  </si>
  <si>
    <t>VSBN-R-A</t>
  </si>
  <si>
    <t>VSDB-R-A</t>
  </si>
  <si>
    <t>Prioritetne akcije</t>
  </si>
  <si>
    <t>CMEG-P-A</t>
  </si>
  <si>
    <t>Akcije ZIF-ova</t>
  </si>
  <si>
    <t>EINP-R-A</t>
  </si>
  <si>
    <t>FRTFRK1</t>
  </si>
  <si>
    <t>JHKP-R-A</t>
  </si>
  <si>
    <t>MIGFRK2</t>
  </si>
  <si>
    <t>NPRFRK2</t>
  </si>
  <si>
    <t>PLRP-R-B</t>
  </si>
  <si>
    <t>RSBD-O08</t>
  </si>
  <si>
    <t>RSDS-O-F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</si>
  <si>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</si>
  <si>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</si>
  <si>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</si>
  <si>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</si>
  <si>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</si>
  <si>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</si>
  <si>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</si>
  <si>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</si>
  <si>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</si>
  <si>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</si>
  <si>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</si>
  <si>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</si>
  <si>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Udjeli otvorenih IF-ova</t>
  </si>
  <si>
    <t>ADBP-U-A</t>
  </si>
  <si>
    <t>MONF-O</t>
  </si>
  <si>
    <t>Ukupno:</t>
  </si>
  <si>
    <t>Udjeli otvorenih investicionih fondova</t>
  </si>
  <si>
    <t>Ukupna ulaganja u druge hartije od vrijednosti domaćih izdavalaca</t>
  </si>
  <si>
    <t>OIF MONETA</t>
  </si>
  <si>
    <t>Ukupna ulaganja u druge hartije od vrijednosti stranih izdavalaca</t>
  </si>
  <si>
    <t>DUIF POLARA INVEST AD - OAIF ADRIATIC BALANCED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</si>
  <si>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</si>
  <si>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</si>
  <si>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</si>
  <si>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</si>
  <si>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</si>
  <si>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</si>
  <si>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</si>
  <si>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</si>
  <si>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</si>
  <si>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</si>
  <si>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</si>
  <si>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</si>
  <si>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</si>
  <si>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</si>
  <si>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6.</t>
  </si>
  <si>
    <t>7.</t>
  </si>
  <si>
    <t>Druge hartije od vrijednosti stranih izdavalaca:</t>
  </si>
  <si>
    <t>Ukupna ulaganja u druge hartije od vrijednosti</t>
  </si>
  <si>
    <t>BNT HIDRAULIKA DD</t>
  </si>
  <si>
    <t>BH TELEKOM DD SARAJEVO</t>
  </si>
  <si>
    <t>TC BALKANA AD MRKONJIĆ GRAD</t>
  </si>
  <si>
    <t>MH ERS ZP ELEKTRODISTRIBUCIJA AD PALE</t>
  </si>
  <si>
    <t>MH ERS - ZP ELEKTROKRAJINA AD BANJA LUKA</t>
  </si>
  <si>
    <t>MH ERS - MP - ZP ELEKTRO-HERCEGOVINA AD TREBINJE</t>
  </si>
  <si>
    <t>MH ERS - MP AD TREBINJE - ZEDP ELEKTRO-BIJELJINA AD BIJELJINA</t>
  </si>
  <si>
    <t>MH ERS MP AD TREBINJE ZP ELEKTRO DOBOJ AD DOBOJ</t>
  </si>
  <si>
    <t>ENERGOINVEST TAT DD SARAJEVO</t>
  </si>
  <si>
    <t>FMSN AD PALE</t>
  </si>
  <si>
    <t>GRAFAM DD BRČKO</t>
  </si>
  <si>
    <t>MJEŠOVITI HOLDING ERS-MP AD TREBINJE-ZP HIDROELEKTRANE NA DRINI AD VIŠEGRAD</t>
  </si>
  <si>
    <t>MJEŠOVITI HOLDING ERS-MP AD TREBINJE-ZP HIDROELEKTRANE NA VRBASU AD MRKONJIĆ GRAD</t>
  </si>
  <si>
    <t>MJEŠOVITI HOLDING ERS-MP AD ZP HIDROELEKTRANE NA TREBIŠNJICI AD TREBINJE</t>
  </si>
  <si>
    <t>INDUSTRIJSKE PLANTAŽE AD BANJA LUKA</t>
  </si>
  <si>
    <t>MH ERS ZP IRCE AD ISTOČNO SARAJEVO</t>
  </si>
  <si>
    <t>JAPRA AD SA PO</t>
  </si>
  <si>
    <t>JUGOPREVOZ AD BILEĆA</t>
  </si>
  <si>
    <t>JELŠINGRAD LIVAR LIVNICA ČELIKA AD BANJA LUKA</t>
  </si>
  <si>
    <t>JP ELEKTROPRIVREDA BIH DD SARAJEVO</t>
  </si>
  <si>
    <t>KOMUNALAC AD DERVENTA</t>
  </si>
  <si>
    <t>KOMPRED AD UGLJEVIK</t>
  </si>
  <si>
    <t>KP KOMUNALAC AD FOČA</t>
  </si>
  <si>
    <t>JP KOMUNALNO AD PALE</t>
  </si>
  <si>
    <t>ADDIKO BANK AD</t>
  </si>
  <si>
    <t>RŽR LJUBIJA AD PRIJEDOR</t>
  </si>
  <si>
    <t>LUKA AD ŠAMAC</t>
  </si>
  <si>
    <t>METAL AD GRADIŠKA</t>
  </si>
  <si>
    <t>MIRA AD ČLANICA KRAŠ GRUPE</t>
  </si>
  <si>
    <t>UNICREDIT BANK AD BANJA LUKA</t>
  </si>
  <si>
    <t>DD NOVI BIMEKS BRČKO - U STEČAJU</t>
  </si>
  <si>
    <t>NOVA BANKA AD BANJA LUKA</t>
  </si>
  <si>
    <t>SRPSKE POŠTE AD BANJA LUKA</t>
  </si>
  <si>
    <t>TP PROMET AD PRNJAVOR</t>
  </si>
  <si>
    <t>NESTRO PETROL AD BANJA LUKA</t>
  </si>
  <si>
    <t>POSLOVNA ZONA AD BANJA LUKA</t>
  </si>
  <si>
    <t>MJEŠOVITI HOLDING ERS, MP AD TREBINJE-ZP RITE GACKO AD GACKO</t>
  </si>
  <si>
    <t>RAFINERIJA NAFTE BROD AD</t>
  </si>
  <si>
    <t>ROMANIJAPUTEVI AD P.O. SOKOLAC</t>
  </si>
  <si>
    <t>R I TE UGLJEVIK AD UGLJEVIK</t>
  </si>
  <si>
    <t>SARAJEVO-GAS AD SRPSKO SARAJEVO</t>
  </si>
  <si>
    <t>TELEKOM SRPSKE AD BANJA LUKA</t>
  </si>
  <si>
    <t>TESLA AD BRČKO</t>
  </si>
  <si>
    <t>UNIS-USHA AD VIŠEGRAD</t>
  </si>
  <si>
    <t>VODOVOD AD BANJA LUKA</t>
  </si>
  <si>
    <t>JP VODOVOD I KANALIZACIJA AD PALE</t>
  </si>
  <si>
    <t>VODOVOD I KANALIZACIJA AD</t>
  </si>
  <si>
    <t>IZVOR PVIK AD FOČA</t>
  </si>
  <si>
    <t>VETERINARSKA STANICA AD BIJELJINA</t>
  </si>
  <si>
    <t>VETERINARSKA STANICA AD DOBOJ</t>
  </si>
  <si>
    <t>ČAJAVEC-MEGA AD BANJA LUKA</t>
  </si>
  <si>
    <t>ZAIF EUROINVESTMENT FOND - U PREOBLIKOVANJU AD BANJA LUKA</t>
  </si>
  <si>
    <t>AKCIJSKI ZIF JAHORINA KOIN AD PALE - U PREOBLIKOVANJU</t>
  </si>
  <si>
    <t>ZIF MI-GROUP DD SARAJEVO</t>
  </si>
  <si>
    <t>ZIF NAPRIJED DD SARAJEVO</t>
  </si>
  <si>
    <t>AKCIJSKI ZIF POLARA INVEST FOND AD BANJA LUKA - U PREOBLIKOVANJU</t>
  </si>
  <si>
    <t>OTRANTKOMERC A.D. PODGORICA</t>
  </si>
  <si>
    <t>od 01.01. do 30.09.2018. godine</t>
  </si>
  <si>
    <t xml:space="preserve">Dana, 30.09.2018. godine                  </t>
  </si>
  <si>
    <t>na dan 30.09.2018. godine</t>
  </si>
  <si>
    <t xml:space="preserve">Dana, 30.09.2018. godine                        </t>
  </si>
  <si>
    <t xml:space="preserve">  za period od 01.01 do 30.09.2018. godine</t>
  </si>
  <si>
    <t>Dana, 30.09.2018. godine</t>
  </si>
  <si>
    <t>za period od 01.01.do 30.09.2018. godine</t>
  </si>
  <si>
    <t>za period od 01.01. do 30.09.2018. godine</t>
  </si>
  <si>
    <t xml:space="preserve">Dana, 30.09.2018. godine                                                         </t>
  </si>
  <si>
    <t>preoblkov BLBPRA</t>
  </si>
  <si>
    <t>26.07.2018</t>
  </si>
  <si>
    <t>31.07.2018</t>
  </si>
  <si>
    <t>MONFO</t>
  </si>
  <si>
    <t>06.08.2018</t>
  </si>
  <si>
    <t>HGPTRA</t>
  </si>
  <si>
    <t>09.08.2018</t>
  </si>
  <si>
    <t>10.08.2018</t>
  </si>
  <si>
    <t>14.08.2018</t>
  </si>
  <si>
    <t>22.08.2018</t>
  </si>
  <si>
    <t>23.08.2018</t>
  </si>
  <si>
    <t>27.08.2018</t>
  </si>
  <si>
    <t>11.09.2018</t>
  </si>
  <si>
    <t>12.09.2018</t>
  </si>
  <si>
    <t>21.09.2018</t>
  </si>
  <si>
    <t>FTRUA</t>
  </si>
  <si>
    <t>MINSPUA</t>
  </si>
  <si>
    <t>25.09.2018</t>
  </si>
  <si>
    <t>KRIPRB</t>
  </si>
  <si>
    <t>ZPTRB</t>
  </si>
  <si>
    <t>27.09.2018</t>
  </si>
  <si>
    <t xml:space="preserve">Dana, 30.09.2018. godine                                 </t>
  </si>
  <si>
    <t>za period od  01.01.2018. do  30.09.2018.</t>
  </si>
  <si>
    <t>Naziv fonda: DUIF INVEST NOVA AD- OMIF INVEST NOVA</t>
  </si>
  <si>
    <t>Registarski broj fonda: JP-M-8</t>
  </si>
  <si>
    <t>IZVJEŠTAJ O NEREALIZOVANIM DOBICIMA (GUBICIMA) INVESTICIONOG FONDA na dan 30.09.2018</t>
  </si>
  <si>
    <t>PPLP-U-A</t>
  </si>
  <si>
    <t>IZVJEŠTAJ O STRUKTURI ULAGANJA INVESTICIONOG FONDA - OBVEZNICE na dan.30.09.2018. GODINE</t>
  </si>
  <si>
    <t>IZVJEŠTAJ O STRUKTURI ULAGANJA INVESTICIONOG FONDA - AKCIJE na dan  30.09.2018. GODINE</t>
  </si>
  <si>
    <t>IZVJEŠTAJ O STRUKTURI ULAGANJA INVESTICIONOG FONDA - DRUGE HARTIJE OD VRIJEDNOSTI na dan 30.09.2018. GODINE</t>
  </si>
  <si>
    <t>DUIF MANAGEMENT SOLUTIONS - OAIF PROFIT PLUS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</si>
</sst>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_-* #,##0_-;\-* #,##0_-;_-* &quot;-&quot;??_-;_-@_-"/>
    <numFmt numFmtId="178" formatCode="#,##0.00;#,##0.00"/>
    <numFmt numFmtId="179" formatCode="###0.000000;###0.000000"/>
    <numFmt numFmtId="180" formatCode="###0.00000;###0.00000"/>
    <numFmt numFmtId="181" formatCode="###0.0000;#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63"/>
      <name val="Segoe UI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b/>
      <sz val="7"/>
      <color indexed="63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  <font>
      <sz val="11"/>
      <color rgb="FF404040"/>
      <name val="Segoe UI"/>
      <family val="2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b/>
      <sz val="7"/>
      <color rgb="FF404040"/>
      <name val="Arial"/>
      <family val="2"/>
    </font>
    <font>
      <sz val="7"/>
      <color rgb="FF40404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7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>
      <alignment/>
      <protection/>
    </xf>
    <xf numFmtId="3" fontId="3" fillId="0" borderId="0" xfId="62" applyNumberFormat="1" applyFont="1" applyFill="1">
      <alignment/>
      <protection/>
    </xf>
    <xf numFmtId="168" fontId="3" fillId="0" borderId="0" xfId="62" applyNumberFormat="1" applyFont="1" applyFill="1">
      <alignment/>
      <protection/>
    </xf>
    <xf numFmtId="4" fontId="3" fillId="0" borderId="0" xfId="62" applyNumberFormat="1" applyFont="1" applyFill="1" applyAlignment="1">
      <alignment/>
      <protection/>
    </xf>
    <xf numFmtId="0" fontId="3" fillId="0" borderId="0" xfId="62" applyFont="1" applyFill="1" applyBorder="1" applyAlignment="1">
      <alignment/>
      <protection/>
    </xf>
    <xf numFmtId="170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Alignment="1">
      <alignment/>
      <protection/>
    </xf>
    <xf numFmtId="0" fontId="0" fillId="0" borderId="0" xfId="62" applyFill="1">
      <alignment/>
      <protection/>
    </xf>
    <xf numFmtId="4" fontId="3" fillId="0" borderId="0" xfId="62" applyNumberFormat="1" applyFont="1" applyFill="1" applyBorder="1" applyAlignment="1">
      <alignment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7" xfId="62" applyNumberFormat="1" applyFont="1" applyFill="1" applyBorder="1" applyAlignment="1">
      <alignment vertical="center" wrapText="1"/>
      <protection/>
    </xf>
    <xf numFmtId="0" fontId="4" fillId="0" borderId="13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3" fontId="3" fillId="0" borderId="16" xfId="62" applyNumberFormat="1" applyFont="1" applyFill="1" applyBorder="1" applyAlignment="1">
      <alignment vertical="center" wrapText="1"/>
      <protection/>
    </xf>
    <xf numFmtId="168" fontId="3" fillId="0" borderId="16" xfId="62" applyNumberFormat="1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vertical="center" wrapText="1"/>
      <protection/>
    </xf>
    <xf numFmtId="4" fontId="3" fillId="0" borderId="16" xfId="62" applyNumberFormat="1" applyFont="1" applyFill="1" applyBorder="1" applyAlignment="1">
      <alignment vertical="center" wrapText="1"/>
      <protection/>
    </xf>
    <xf numFmtId="170" fontId="3" fillId="0" borderId="16" xfId="62" applyNumberFormat="1" applyFont="1" applyFill="1" applyBorder="1" applyAlignment="1">
      <alignment vertical="center" wrapText="1"/>
      <protection/>
    </xf>
    <xf numFmtId="170" fontId="3" fillId="0" borderId="12" xfId="62" applyNumberFormat="1" applyFont="1" applyFill="1" applyBorder="1" applyAlignment="1">
      <alignment vertical="center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10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3" fillId="0" borderId="10" xfId="62" applyFont="1" applyFill="1" applyBorder="1" applyAlignment="1">
      <alignment vertical="top" wrapText="1"/>
      <protection/>
    </xf>
    <xf numFmtId="0" fontId="3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/>
      <protection/>
    </xf>
    <xf numFmtId="3" fontId="3" fillId="0" borderId="10" xfId="62" applyNumberFormat="1" applyFont="1" applyFill="1" applyBorder="1" applyAlignment="1">
      <alignment horizontal="center"/>
      <protection/>
    </xf>
    <xf numFmtId="4" fontId="4" fillId="0" borderId="10" xfId="62" applyNumberFormat="1" applyFont="1" applyFill="1" applyBorder="1">
      <alignment/>
      <protection/>
    </xf>
    <xf numFmtId="171" fontId="3" fillId="0" borderId="10" xfId="62" applyNumberFormat="1" applyFont="1" applyFill="1" applyBorder="1" applyAlignment="1">
      <alignment horizontal="center"/>
      <protection/>
    </xf>
    <xf numFmtId="1" fontId="3" fillId="0" borderId="10" xfId="62" applyNumberFormat="1" applyFont="1" applyFill="1" applyBorder="1" applyAlignment="1">
      <alignment horizontal="center"/>
      <protection/>
    </xf>
    <xf numFmtId="172" fontId="3" fillId="0" borderId="10" xfId="62" applyNumberFormat="1" applyFont="1" applyFill="1" applyBorder="1" applyAlignment="1">
      <alignment horizontal="center"/>
      <protection/>
    </xf>
    <xf numFmtId="0" fontId="4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top" wrapText="1"/>
      <protection/>
    </xf>
    <xf numFmtId="168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horizontal="right" vertical="top" wrapText="1"/>
      <protection/>
    </xf>
    <xf numFmtId="1" fontId="3" fillId="0" borderId="10" xfId="62" applyNumberFormat="1" applyFont="1" applyFill="1" applyBorder="1">
      <alignment/>
      <protection/>
    </xf>
    <xf numFmtId="0" fontId="4" fillId="0" borderId="10" xfId="62" applyFont="1" applyFill="1" applyBorder="1" applyAlignment="1">
      <alignment horizontal="left" vertical="top" wrapText="1"/>
      <protection/>
    </xf>
    <xf numFmtId="3" fontId="3" fillId="0" borderId="10" xfId="62" applyNumberFormat="1" applyFont="1" applyFill="1" applyBorder="1" applyAlignment="1">
      <alignment vertical="top" wrapText="1"/>
      <protection/>
    </xf>
    <xf numFmtId="169" fontId="4" fillId="0" borderId="10" xfId="62" applyNumberFormat="1" applyFont="1" applyFill="1" applyBorder="1" applyAlignment="1">
      <alignment vertical="top" wrapText="1"/>
      <protection/>
    </xf>
    <xf numFmtId="0" fontId="3" fillId="0" borderId="0" xfId="62" applyFont="1" applyFill="1">
      <alignment/>
      <protection/>
    </xf>
    <xf numFmtId="4" fontId="3" fillId="0" borderId="10" xfId="62" applyNumberFormat="1" applyFont="1" applyFill="1" applyBorder="1" applyAlignment="1">
      <alignment vertical="top" wrapText="1"/>
      <protection/>
    </xf>
    <xf numFmtId="4" fontId="4" fillId="0" borderId="10" xfId="62" applyNumberFormat="1" applyFont="1" applyFill="1" applyBorder="1" applyAlignment="1">
      <alignment vertical="top" wrapText="1"/>
      <protection/>
    </xf>
    <xf numFmtId="0" fontId="4" fillId="0" borderId="10" xfId="62" applyFont="1" applyFill="1" applyBorder="1" applyAlignment="1">
      <alignment vertical="top" wrapText="1"/>
      <protection/>
    </xf>
    <xf numFmtId="3" fontId="3" fillId="0" borderId="10" xfId="62" applyNumberFormat="1" applyFont="1" applyFill="1" applyBorder="1" applyAlignment="1">
      <alignment/>
      <protection/>
    </xf>
    <xf numFmtId="168" fontId="3" fillId="0" borderId="10" xfId="62" applyNumberFormat="1" applyFont="1" applyFill="1" applyBorder="1" applyAlignment="1">
      <alignment/>
      <protection/>
    </xf>
    <xf numFmtId="173" fontId="4" fillId="0" borderId="10" xfId="62" applyNumberFormat="1" applyFont="1" applyFill="1" applyBorder="1">
      <alignment/>
      <protection/>
    </xf>
    <xf numFmtId="168" fontId="3" fillId="0" borderId="10" xfId="62" applyNumberFormat="1" applyFont="1" applyFill="1" applyBorder="1">
      <alignment/>
      <protection/>
    </xf>
    <xf numFmtId="4" fontId="4" fillId="0" borderId="10" xfId="62" applyNumberFormat="1" applyFont="1" applyFill="1" applyBorder="1" applyAlignment="1">
      <alignment/>
      <protection/>
    </xf>
    <xf numFmtId="170" fontId="4" fillId="0" borderId="10" xfId="62" applyNumberFormat="1" applyFont="1" applyFill="1" applyBorder="1">
      <alignment/>
      <protection/>
    </xf>
    <xf numFmtId="3" fontId="4" fillId="0" borderId="10" xfId="62" applyNumberFormat="1" applyFont="1" applyFill="1" applyBorder="1" applyAlignment="1">
      <alignment/>
      <protection/>
    </xf>
    <xf numFmtId="168" fontId="4" fillId="0" borderId="10" xfId="62" applyNumberFormat="1" applyFont="1" applyFill="1" applyBorder="1" applyAlignment="1">
      <alignment/>
      <protection/>
    </xf>
    <xf numFmtId="169" fontId="4" fillId="0" borderId="10" xfId="62" applyNumberFormat="1" applyFont="1" applyFill="1" applyBorder="1" applyAlignment="1">
      <alignment horizontal="right"/>
      <protection/>
    </xf>
    <xf numFmtId="4" fontId="3" fillId="0" borderId="0" xfId="62" applyNumberFormat="1" applyFont="1" applyFill="1">
      <alignment/>
      <protection/>
    </xf>
    <xf numFmtId="0" fontId="3" fillId="0" borderId="0" xfId="62" applyFont="1" applyFill="1" applyAlignment="1">
      <alignment horizontal="center"/>
      <protection/>
    </xf>
    <xf numFmtId="0" fontId="8" fillId="0" borderId="0" xfId="62" applyFont="1" applyFill="1">
      <alignment/>
      <protection/>
    </xf>
    <xf numFmtId="0" fontId="8" fillId="0" borderId="0" xfId="62" applyFont="1" applyFill="1" applyAlignment="1">
      <alignment horizontal="center"/>
      <protection/>
    </xf>
    <xf numFmtId="170" fontId="3" fillId="0" borderId="0" xfId="62" applyNumberFormat="1" applyFont="1" applyFill="1">
      <alignment/>
      <protection/>
    </xf>
    <xf numFmtId="173" fontId="3" fillId="0" borderId="0" xfId="62" applyNumberFormat="1" applyFont="1" applyFill="1" applyBorder="1">
      <alignment/>
      <protection/>
    </xf>
    <xf numFmtId="0" fontId="3" fillId="0" borderId="0" xfId="62" applyFont="1">
      <alignment/>
      <protection/>
    </xf>
    <xf numFmtId="0" fontId="0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0" fontId="7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vertical="center"/>
      <protection/>
    </xf>
    <xf numFmtId="179" fontId="3" fillId="0" borderId="10" xfId="62" applyNumberFormat="1" applyFont="1" applyFill="1" applyBorder="1" applyAlignment="1">
      <alignment vertical="top" wrapText="1"/>
      <protection/>
    </xf>
    <xf numFmtId="4" fontId="3" fillId="0" borderId="10" xfId="62" applyNumberFormat="1" applyFont="1" applyFill="1" applyBorder="1" applyAlignment="1">
      <alignment/>
      <protection/>
    </xf>
    <xf numFmtId="1" fontId="3" fillId="0" borderId="10" xfId="62" applyNumberFormat="1" applyFont="1" applyFill="1" applyBorder="1" applyAlignment="1">
      <alignment/>
      <protection/>
    </xf>
    <xf numFmtId="173" fontId="3" fillId="0" borderId="10" xfId="62" applyNumberFormat="1" applyFont="1" applyFill="1" applyBorder="1">
      <alignment/>
      <protection/>
    </xf>
    <xf numFmtId="3" fontId="3" fillId="0" borderId="10" xfId="62" applyNumberFormat="1" applyFont="1" applyFill="1" applyBorder="1">
      <alignment/>
      <protection/>
    </xf>
    <xf numFmtId="4" fontId="3" fillId="0" borderId="10" xfId="62" applyNumberFormat="1" applyFont="1" applyFill="1" applyBorder="1" applyAlignment="1">
      <alignment horizontal="right"/>
      <protection/>
    </xf>
    <xf numFmtId="1" fontId="3" fillId="0" borderId="10" xfId="62" applyNumberFormat="1" applyFont="1" applyFill="1" applyBorder="1" applyAlignment="1">
      <alignment horizontal="right"/>
      <protection/>
    </xf>
    <xf numFmtId="49" fontId="3" fillId="0" borderId="10" xfId="62" applyNumberFormat="1" applyFont="1" applyFill="1" applyBorder="1" applyAlignment="1">
      <alignment horizontal="right"/>
      <protection/>
    </xf>
    <xf numFmtId="0" fontId="3" fillId="0" borderId="10" xfId="62" applyFont="1" applyFill="1" applyBorder="1" applyAlignment="1">
      <alignment/>
      <protection/>
    </xf>
    <xf numFmtId="49" fontId="4" fillId="0" borderId="10" xfId="62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0" fillId="0" borderId="0" xfId="62" applyFont="1" applyFill="1" applyAlignment="1">
      <alignment/>
      <protection/>
    </xf>
    <xf numFmtId="0" fontId="7" fillId="0" borderId="0" xfId="62" applyFont="1">
      <alignment/>
      <protection/>
    </xf>
    <xf numFmtId="0" fontId="3" fillId="0" borderId="0" xfId="63" applyFont="1" applyFill="1" applyAlignment="1">
      <alignment horizontal="left"/>
      <protection/>
    </xf>
    <xf numFmtId="4" fontId="0" fillId="0" borderId="0" xfId="63" applyNumberFormat="1" applyFill="1">
      <alignment/>
      <protection/>
    </xf>
    <xf numFmtId="4" fontId="0" fillId="0" borderId="0" xfId="63" applyNumberFormat="1" applyFill="1" applyAlignment="1">
      <alignment horizontal="left"/>
      <protection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2" applyFont="1">
      <alignment/>
      <protection/>
    </xf>
    <xf numFmtId="0" fontId="3" fillId="0" borderId="0" xfId="62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32" borderId="0" xfId="0" applyFill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left" vertical="center" indent="1"/>
    </xf>
    <xf numFmtId="0" fontId="0" fillId="0" borderId="0" xfId="61" applyFont="1" applyFill="1" applyAlignment="1">
      <alignment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14" xfId="61" applyFont="1" applyFill="1" applyBorder="1" applyAlignment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top" wrapText="1"/>
      <protection/>
    </xf>
    <xf numFmtId="0" fontId="3" fillId="0" borderId="10" xfId="61" applyFont="1" applyFill="1" applyBorder="1" applyAlignment="1">
      <alignment horizontal="right" wrapText="1"/>
      <protection/>
    </xf>
    <xf numFmtId="175" fontId="3" fillId="0" borderId="10" xfId="61" applyNumberFormat="1" applyFont="1" applyFill="1" applyBorder="1" applyAlignment="1">
      <alignment horizontal="right" vertical="center" wrapText="1"/>
      <protection/>
    </xf>
    <xf numFmtId="174" fontId="3" fillId="0" borderId="10" xfId="61" applyNumberFormat="1" applyFont="1" applyFill="1" applyBorder="1" applyAlignment="1">
      <alignment horizontal="right" vertical="center" wrapText="1"/>
      <protection/>
    </xf>
    <xf numFmtId="176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54" fillId="0" borderId="10" xfId="61" applyFont="1" applyBorder="1" applyAlignment="1">
      <alignment horizontal="right" wrapText="1"/>
      <protection/>
    </xf>
    <xf numFmtId="2" fontId="3" fillId="0" borderId="10" xfId="45" applyNumberFormat="1" applyFont="1" applyFill="1" applyBorder="1" applyAlignment="1">
      <alignment horizontal="right" vertical="center" wrapText="1"/>
    </xf>
    <xf numFmtId="177" fontId="3" fillId="0" borderId="10" xfId="46" applyNumberFormat="1" applyFont="1" applyFill="1" applyBorder="1" applyAlignment="1">
      <alignment horizontal="right" vertical="center" wrapText="1"/>
    </xf>
    <xf numFmtId="0" fontId="54" fillId="0" borderId="0" xfId="61" applyFont="1" applyFill="1">
      <alignment/>
      <protection/>
    </xf>
    <xf numFmtId="0" fontId="54" fillId="0" borderId="0" xfId="61" applyFont="1" applyFill="1" applyAlignment="1">
      <alignment horizontal="center"/>
      <protection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right" vertical="center" wrapText="1"/>
    </xf>
    <xf numFmtId="4" fontId="55" fillId="34" borderId="10" xfId="0" applyNumberFormat="1" applyFont="1" applyFill="1" applyBorder="1" applyAlignment="1">
      <alignment horizontal="right" vertical="center" wrapText="1"/>
    </xf>
    <xf numFmtId="10" fontId="55" fillId="34" borderId="10" xfId="0" applyNumberFormat="1" applyFont="1" applyFill="1" applyBorder="1" applyAlignment="1">
      <alignment horizontal="right"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0" fontId="3" fillId="0" borderId="10" xfId="62" applyFont="1" applyFill="1" applyBorder="1" applyAlignment="1">
      <alignment horizontal="left"/>
      <protection/>
    </xf>
    <xf numFmtId="181" fontId="3" fillId="0" borderId="10" xfId="62" applyNumberFormat="1" applyFont="1" applyFill="1" applyBorder="1" applyAlignment="1">
      <alignment vertical="top" wrapText="1"/>
      <protection/>
    </xf>
    <xf numFmtId="4" fontId="56" fillId="34" borderId="10" xfId="0" applyNumberFormat="1" applyFont="1" applyFill="1" applyBorder="1" applyAlignment="1">
      <alignment horizontal="right" vertical="center" wrapText="1"/>
    </xf>
    <xf numFmtId="0" fontId="4" fillId="0" borderId="10" xfId="62" applyFont="1" applyFill="1" applyBorder="1" applyAlignment="1">
      <alignment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6" fillId="36" borderId="19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wrapText="1"/>
    </xf>
    <xf numFmtId="0" fontId="55" fillId="36" borderId="19" xfId="0" applyFont="1" applyFill="1" applyBorder="1" applyAlignment="1">
      <alignment horizontal="right" wrapText="1"/>
    </xf>
    <xf numFmtId="4" fontId="55" fillId="36" borderId="19" xfId="0" applyNumberFormat="1" applyFont="1" applyFill="1" applyBorder="1" applyAlignment="1">
      <alignment horizontal="right" wrapText="1"/>
    </xf>
    <xf numFmtId="0" fontId="56" fillId="36" borderId="0" xfId="0" applyFont="1" applyFill="1" applyBorder="1" applyAlignment="1">
      <alignment horizontal="center" wrapText="1"/>
    </xf>
    <xf numFmtId="0" fontId="55" fillId="36" borderId="0" xfId="0" applyFont="1" applyFill="1" applyBorder="1" applyAlignment="1">
      <alignment horizontal="center" wrapText="1"/>
    </xf>
    <xf numFmtId="4" fontId="56" fillId="36" borderId="0" xfId="0" applyNumberFormat="1" applyFont="1" applyFill="1" applyBorder="1" applyAlignment="1">
      <alignment horizontal="right" wrapText="1"/>
    </xf>
    <xf numFmtId="0" fontId="56" fillId="36" borderId="0" xfId="0" applyFont="1" applyFill="1" applyBorder="1" applyAlignment="1">
      <alignment horizontal="right" wrapText="1"/>
    </xf>
    <xf numFmtId="0" fontId="55" fillId="36" borderId="10" xfId="0" applyFont="1" applyFill="1" applyBorder="1" applyAlignment="1">
      <alignment horizontal="center" wrapText="1"/>
    </xf>
    <xf numFmtId="4" fontId="55" fillId="36" borderId="10" xfId="0" applyNumberFormat="1" applyFont="1" applyFill="1" applyBorder="1" applyAlignment="1">
      <alignment horizontal="right" wrapText="1"/>
    </xf>
    <xf numFmtId="0" fontId="55" fillId="36" borderId="10" xfId="0" applyFont="1" applyFill="1" applyBorder="1" applyAlignment="1">
      <alignment horizontal="right" wrapText="1"/>
    </xf>
    <xf numFmtId="3" fontId="3" fillId="0" borderId="10" xfId="62" applyNumberFormat="1" applyFont="1" applyFill="1" applyBorder="1" applyAlignment="1">
      <alignment vertical="center"/>
      <protection/>
    </xf>
    <xf numFmtId="168" fontId="3" fillId="0" borderId="10" xfId="62" applyNumberFormat="1" applyFont="1" applyFill="1" applyBorder="1" applyAlignment="1">
      <alignment vertical="center"/>
      <protection/>
    </xf>
    <xf numFmtId="4" fontId="3" fillId="0" borderId="10" xfId="62" applyNumberFormat="1" applyFont="1" applyFill="1" applyBorder="1" applyAlignment="1">
      <alignment vertical="center"/>
      <protection/>
    </xf>
    <xf numFmtId="170" fontId="3" fillId="0" borderId="10" xfId="62" applyNumberFormat="1" applyFont="1" applyFill="1" applyBorder="1" applyAlignment="1">
      <alignment vertical="center"/>
      <protection/>
    </xf>
    <xf numFmtId="0" fontId="55" fillId="36" borderId="10" xfId="0" applyFont="1" applyFill="1" applyBorder="1" applyAlignment="1">
      <alignment horizontal="left" wrapText="1"/>
    </xf>
    <xf numFmtId="10" fontId="55" fillId="36" borderId="10" xfId="0" applyNumberFormat="1" applyFont="1" applyFill="1" applyBorder="1" applyAlignment="1">
      <alignment horizontal="right" wrapText="1"/>
    </xf>
    <xf numFmtId="4" fontId="56" fillId="36" borderId="10" xfId="0" applyNumberFormat="1" applyFont="1" applyFill="1" applyBorder="1" applyAlignment="1">
      <alignment horizontal="right" wrapText="1"/>
    </xf>
    <xf numFmtId="10" fontId="56" fillId="36" borderId="10" xfId="0" applyNumberFormat="1" applyFont="1" applyFill="1" applyBorder="1" applyAlignment="1">
      <alignment horizontal="right" wrapText="1"/>
    </xf>
    <xf numFmtId="4" fontId="3" fillId="0" borderId="0" xfId="62" applyNumberFormat="1" applyFont="1" applyFill="1">
      <alignment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10" fontId="55" fillId="34" borderId="15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6" fillId="36" borderId="20" xfId="0" applyFont="1" applyFill="1" applyBorder="1" applyAlignment="1">
      <alignment horizontal="left" wrapText="1"/>
    </xf>
    <xf numFmtId="0" fontId="56" fillId="36" borderId="21" xfId="0" applyFont="1" applyFill="1" applyBorder="1" applyAlignment="1">
      <alignment horizontal="left" wrapText="1"/>
    </xf>
    <xf numFmtId="0" fontId="56" fillId="36" borderId="22" xfId="0" applyFont="1" applyFill="1" applyBorder="1" applyAlignment="1">
      <alignment horizontal="left" wrapText="1"/>
    </xf>
    <xf numFmtId="166" fontId="3" fillId="0" borderId="0" xfId="47" applyFont="1" applyAlignment="1">
      <alignment horizontal="left" vertical="center" wrapText="1"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3" fillId="0" borderId="18" xfId="62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0" fontId="3" fillId="0" borderId="23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3" xfId="62" applyFont="1" applyFill="1" applyBorder="1" applyAlignment="1">
      <alignment horizontal="left"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left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textRotation="90"/>
      <protection/>
    </xf>
    <xf numFmtId="0" fontId="3" fillId="0" borderId="11" xfId="62" applyFont="1" applyFill="1" applyBorder="1" applyAlignment="1">
      <alignment horizontal="center" vertical="center" textRotation="90"/>
      <protection/>
    </xf>
    <xf numFmtId="0" fontId="3" fillId="0" borderId="17" xfId="62" applyFont="1" applyFill="1" applyBorder="1" applyAlignment="1">
      <alignment horizontal="center" vertical="center" textRotation="90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3" fillId="0" borderId="10" xfId="62" applyFont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24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168" fontId="3" fillId="0" borderId="15" xfId="62" applyNumberFormat="1" applyFont="1" applyFill="1" applyBorder="1" applyAlignment="1">
      <alignment horizontal="center" vertical="center" wrapText="1"/>
      <protection/>
    </xf>
    <xf numFmtId="168" fontId="3" fillId="0" borderId="11" xfId="62" applyNumberFormat="1" applyFont="1" applyFill="1" applyBorder="1" applyAlignment="1">
      <alignment horizontal="center" vertical="center" wrapText="1"/>
      <protection/>
    </xf>
    <xf numFmtId="168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170" fontId="3" fillId="0" borderId="24" xfId="62" applyNumberFormat="1" applyFont="1" applyFill="1" applyBorder="1" applyAlignment="1">
      <alignment horizontal="center" vertical="center" wrapText="1"/>
      <protection/>
    </xf>
    <xf numFmtId="170" fontId="3" fillId="0" borderId="25" xfId="62" applyNumberFormat="1" applyFont="1" applyFill="1" applyBorder="1" applyAlignment="1">
      <alignment horizontal="center" vertical="center" wrapText="1"/>
      <protection/>
    </xf>
    <xf numFmtId="170" fontId="3" fillId="0" borderId="18" xfId="62" applyNumberFormat="1" applyFont="1" applyFill="1" applyBorder="1" applyAlignment="1">
      <alignment horizontal="center" vertical="center" wrapText="1"/>
      <protection/>
    </xf>
    <xf numFmtId="170" fontId="3" fillId="0" borderId="15" xfId="62" applyNumberFormat="1" applyFont="1" applyFill="1" applyBorder="1" applyAlignment="1">
      <alignment horizontal="center" vertical="center" wrapText="1"/>
      <protection/>
    </xf>
    <xf numFmtId="170" fontId="3" fillId="0" borderId="11" xfId="62" applyNumberFormat="1" applyFont="1" applyFill="1" applyBorder="1" applyAlignment="1">
      <alignment horizontal="center" vertical="center" wrapText="1"/>
      <protection/>
    </xf>
    <xf numFmtId="170" fontId="3" fillId="0" borderId="17" xfId="62" applyNumberFormat="1" applyFont="1" applyFill="1" applyBorder="1" applyAlignment="1">
      <alignment horizontal="center" vertical="center" wrapText="1"/>
      <protection/>
    </xf>
    <xf numFmtId="3" fontId="3" fillId="0" borderId="15" xfId="62" applyNumberFormat="1" applyFont="1" applyFill="1" applyBorder="1" applyAlignment="1">
      <alignment horizontal="center" vertical="center" wrapText="1"/>
      <protection/>
    </xf>
    <xf numFmtId="3" fontId="3" fillId="0" borderId="11" xfId="62" applyNumberFormat="1" applyFont="1" applyFill="1" applyBorder="1" applyAlignment="1">
      <alignment horizontal="center" vertical="center" wrapText="1"/>
      <protection/>
    </xf>
    <xf numFmtId="3" fontId="3" fillId="0" borderId="17" xfId="62" applyNumberFormat="1" applyFont="1" applyFill="1" applyBorder="1" applyAlignment="1">
      <alignment horizontal="center" vertical="center" wrapText="1"/>
      <protection/>
    </xf>
    <xf numFmtId="4" fontId="3" fillId="0" borderId="15" xfId="62" applyNumberFormat="1" applyFont="1" applyFill="1" applyBorder="1" applyAlignment="1">
      <alignment horizontal="center" vertical="center" wrapText="1"/>
      <protection/>
    </xf>
    <xf numFmtId="4" fontId="3" fillId="0" borderId="11" xfId="62" applyNumberFormat="1" applyFont="1" applyFill="1" applyBorder="1" applyAlignment="1">
      <alignment horizontal="center" vertical="center" wrapText="1"/>
      <protection/>
    </xf>
    <xf numFmtId="4" fontId="3" fillId="0" borderId="17" xfId="62" applyNumberFormat="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textRotation="90" wrapText="1"/>
      <protection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61" applyFont="1" applyFill="1" applyBorder="1" applyAlignment="1">
      <alignment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vertical="top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54" fillId="0" borderId="0" xfId="61" applyFont="1" applyFill="1" applyAlignment="1">
      <alignment horizontal="left"/>
      <protection/>
    </xf>
    <xf numFmtId="0" fontId="54" fillId="0" borderId="0" xfId="61" applyFont="1" applyFill="1" applyAlignment="1">
      <alignment horizontal="center"/>
      <protection/>
    </xf>
    <xf numFmtId="0" fontId="3" fillId="0" borderId="10" xfId="6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166" fontId="3" fillId="0" borderId="0" xfId="47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right"/>
    </xf>
    <xf numFmtId="0" fontId="58" fillId="0" borderId="0" xfId="0" applyFont="1" applyAlignment="1">
      <alignment horizontal="left" wrapText="1"/>
    </xf>
    <xf numFmtId="0" fontId="32" fillId="36" borderId="0" xfId="0" applyFont="1" applyFill="1" applyAlignment="1">
      <alignment wrapText="1"/>
    </xf>
    <xf numFmtId="0" fontId="32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60" fillId="36" borderId="29" xfId="0" applyFont="1" applyFill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60" fillId="36" borderId="30" xfId="0" applyFont="1" applyFill="1" applyBorder="1" applyAlignment="1">
      <alignment horizontal="center" vertical="center" wrapText="1"/>
    </xf>
    <xf numFmtId="0" fontId="60" fillId="36" borderId="30" xfId="0" applyFont="1" applyFill="1" applyBorder="1" applyAlignment="1">
      <alignment horizontal="center"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60" fillId="36" borderId="31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wrapText="1"/>
    </xf>
    <xf numFmtId="0" fontId="61" fillId="36" borderId="19" xfId="0" applyFont="1" applyFill="1" applyBorder="1" applyAlignment="1">
      <alignment horizontal="center" wrapText="1"/>
    </xf>
    <xf numFmtId="4" fontId="60" fillId="36" borderId="19" xfId="0" applyNumberFormat="1" applyFont="1" applyFill="1" applyBorder="1" applyAlignment="1">
      <alignment horizontal="right" wrapText="1"/>
    </xf>
    <xf numFmtId="0" fontId="60" fillId="36" borderId="19" xfId="0" applyFont="1" applyFill="1" applyBorder="1" applyAlignment="1">
      <alignment horizontal="righ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_Izvještaj o nerealizovanim dobicima-gubicima za I-III mjesec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B1">
      <selection activeCell="H74" sqref="H74"/>
    </sheetView>
  </sheetViews>
  <sheetFormatPr defaultColWidth="9.140625" defaultRowHeight="12.75"/>
  <cols>
    <col min="1" max="1" width="1.8515625" style="0" hidden="1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491</v>
      </c>
      <c r="C1" s="4"/>
    </row>
    <row r="2" spans="2:3" ht="12.75">
      <c r="B2" s="4" t="s">
        <v>489</v>
      </c>
      <c r="C2" s="4"/>
    </row>
    <row r="3" spans="2:3" ht="12.75">
      <c r="B3" s="4" t="s">
        <v>328</v>
      </c>
      <c r="C3" s="4"/>
    </row>
    <row r="4" spans="2:3" ht="12.75">
      <c r="B4" s="4" t="s">
        <v>329</v>
      </c>
      <c r="C4" s="4"/>
    </row>
    <row r="5" spans="2:3" ht="12.75">
      <c r="B5" s="4"/>
      <c r="C5" s="4"/>
    </row>
    <row r="6" spans="2:3" ht="12.75">
      <c r="B6" s="4"/>
      <c r="C6" s="4"/>
    </row>
    <row r="7" spans="2:6" ht="12.75">
      <c r="B7" s="282" t="s">
        <v>224</v>
      </c>
      <c r="C7" s="282"/>
      <c r="D7" s="282"/>
      <c r="E7" s="282"/>
      <c r="F7" s="282"/>
    </row>
    <row r="8" spans="2:6" ht="12.75">
      <c r="B8" s="282" t="s">
        <v>225</v>
      </c>
      <c r="C8" s="282"/>
      <c r="D8" s="282"/>
      <c r="E8" s="282"/>
      <c r="F8" s="282"/>
    </row>
    <row r="9" spans="2:6" ht="12.75">
      <c r="B9" s="283" t="s">
        <v>704</v>
      </c>
      <c r="C9" s="283"/>
      <c r="D9" s="283"/>
      <c r="E9" s="283"/>
      <c r="F9" s="283"/>
    </row>
    <row r="10" spans="2:6" ht="12.75">
      <c r="B10" s="4"/>
      <c r="C10" s="5"/>
      <c r="D10" s="5"/>
      <c r="E10" s="5"/>
      <c r="F10" s="5" t="s">
        <v>9</v>
      </c>
    </row>
    <row r="11" spans="1:8" ht="33.75">
      <c r="A11" s="4"/>
      <c r="B11" s="105" t="s">
        <v>369</v>
      </c>
      <c r="C11" s="6" t="s">
        <v>0</v>
      </c>
      <c r="D11" s="6" t="s">
        <v>1</v>
      </c>
      <c r="E11" s="6" t="s">
        <v>2</v>
      </c>
      <c r="F11" s="105" t="s">
        <v>3</v>
      </c>
      <c r="G11" s="96"/>
      <c r="H11" s="4"/>
    </row>
    <row r="12" spans="1:25" ht="12.75">
      <c r="A12" s="4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96"/>
      <c r="H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2.75">
      <c r="A13" s="4"/>
      <c r="B13" s="8"/>
      <c r="C13" s="26" t="s">
        <v>488</v>
      </c>
      <c r="D13" s="9" t="s">
        <v>226</v>
      </c>
      <c r="E13" s="29">
        <f>SUM(E14+E15+E21+E28+E29)</f>
        <v>16058411</v>
      </c>
      <c r="F13" s="29">
        <f>F14+F15+F21+F28+F29</f>
        <v>20200881</v>
      </c>
      <c r="G13" s="96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22.5">
      <c r="A14" s="4"/>
      <c r="B14" s="6" t="s">
        <v>227</v>
      </c>
      <c r="C14" s="26" t="s">
        <v>331</v>
      </c>
      <c r="D14" s="9" t="s">
        <v>228</v>
      </c>
      <c r="E14" s="29">
        <v>1423846</v>
      </c>
      <c r="F14" s="29">
        <v>1543361</v>
      </c>
      <c r="G14" s="96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/>
      <c r="C15" s="26" t="s">
        <v>332</v>
      </c>
      <c r="D15" s="9" t="s">
        <v>229</v>
      </c>
      <c r="E15" s="29">
        <f>E16+E17+E18+E19+E20</f>
        <v>14343189</v>
      </c>
      <c r="F15" s="29">
        <f>SUM(F16:F20)</f>
        <v>17147957</v>
      </c>
      <c r="G15" s="4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2.5">
      <c r="A16" s="4"/>
      <c r="B16" s="6" t="s">
        <v>230</v>
      </c>
      <c r="C16" s="3" t="s">
        <v>231</v>
      </c>
      <c r="D16" s="9" t="s">
        <v>232</v>
      </c>
      <c r="E16" s="38">
        <v>9266140</v>
      </c>
      <c r="F16" s="38">
        <v>10026206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233</v>
      </c>
      <c r="C17" s="2" t="s">
        <v>234</v>
      </c>
      <c r="D17" s="9" t="s">
        <v>235</v>
      </c>
      <c r="E17" s="38">
        <v>5077049</v>
      </c>
      <c r="F17" s="38">
        <v>7121751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236</v>
      </c>
      <c r="C18" s="2" t="s">
        <v>237</v>
      </c>
      <c r="D18" s="9" t="s">
        <v>238</v>
      </c>
      <c r="E18" s="38"/>
      <c r="F18" s="38">
        <v>0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239</v>
      </c>
      <c r="C19" s="2" t="s">
        <v>240</v>
      </c>
      <c r="D19" s="9" t="s">
        <v>241</v>
      </c>
      <c r="E19" s="38">
        <v>0</v>
      </c>
      <c r="F19" s="38">
        <v>0</v>
      </c>
      <c r="G19" s="96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>
        <v>240</v>
      </c>
      <c r="C20" s="2" t="s">
        <v>330</v>
      </c>
      <c r="D20" s="104" t="s">
        <v>242</v>
      </c>
      <c r="E20" s="38"/>
      <c r="F20" s="38">
        <v>0</v>
      </c>
      <c r="G20" s="4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/>
      <c r="C21" s="26" t="s">
        <v>333</v>
      </c>
      <c r="D21" s="104" t="s">
        <v>243</v>
      </c>
      <c r="E21" s="38">
        <f>SUM(E22+E23+E24+E25+E26+E27)</f>
        <v>258933</v>
      </c>
      <c r="F21" s="38">
        <f>SUM(F22:F27)</f>
        <v>1488228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>
        <v>300</v>
      </c>
      <c r="C22" s="2" t="s">
        <v>245</v>
      </c>
      <c r="D22" s="104" t="s">
        <v>244</v>
      </c>
      <c r="E22" s="38">
        <v>171069</v>
      </c>
      <c r="F22" s="38"/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301</v>
      </c>
      <c r="C23" s="2" t="s">
        <v>334</v>
      </c>
      <c r="D23" s="104" t="s">
        <v>246</v>
      </c>
      <c r="E23" s="38">
        <v>10028</v>
      </c>
      <c r="F23" s="38">
        <v>2614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302</v>
      </c>
      <c r="C24" s="2" t="s">
        <v>335</v>
      </c>
      <c r="D24" s="104" t="s">
        <v>247</v>
      </c>
      <c r="E24" s="38">
        <v>7238</v>
      </c>
      <c r="F24" s="38">
        <v>167171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303</v>
      </c>
      <c r="C25" s="2" t="s">
        <v>336</v>
      </c>
      <c r="D25" s="104" t="s">
        <v>248</v>
      </c>
      <c r="E25" s="38"/>
      <c r="F25" s="38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309</v>
      </c>
      <c r="C26" s="2" t="s">
        <v>337</v>
      </c>
      <c r="D26" s="104" t="s">
        <v>249</v>
      </c>
      <c r="E26" s="38">
        <v>70598</v>
      </c>
      <c r="F26" s="38">
        <v>1318443</v>
      </c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2.5">
      <c r="A27" s="4"/>
      <c r="B27" s="6" t="s">
        <v>252</v>
      </c>
      <c r="C27" s="2" t="s">
        <v>338</v>
      </c>
      <c r="D27" s="104" t="s">
        <v>250</v>
      </c>
      <c r="E27" s="38"/>
      <c r="F27" s="38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>
        <v>320</v>
      </c>
      <c r="C28" s="26" t="s">
        <v>254</v>
      </c>
      <c r="D28" s="104" t="s">
        <v>251</v>
      </c>
      <c r="E28" s="38"/>
      <c r="F28" s="38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33</v>
      </c>
      <c r="C29" s="26" t="s">
        <v>339</v>
      </c>
      <c r="D29" s="104" t="s">
        <v>253</v>
      </c>
      <c r="E29" s="29">
        <v>32443</v>
      </c>
      <c r="F29" s="29">
        <v>21335</v>
      </c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/>
      <c r="C30" s="26" t="s">
        <v>340</v>
      </c>
      <c r="D30" s="104" t="s">
        <v>255</v>
      </c>
      <c r="E30" s="29">
        <f>SUM(E31+E35+E41+E44+E47+E50+E51+E52)</f>
        <v>444441</v>
      </c>
      <c r="F30" s="29">
        <f>SUM(F31+F35+F41+F44+F47+F50+F51+F52)</f>
        <v>81915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>
        <v>40</v>
      </c>
      <c r="C31" s="26" t="s">
        <v>341</v>
      </c>
      <c r="D31" s="104" t="s">
        <v>256</v>
      </c>
      <c r="E31" s="29">
        <f>SUM(E32+E33+E34)</f>
        <v>0</v>
      </c>
      <c r="F31" s="29">
        <f>SUM(F32:F34)</f>
        <v>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400.401</v>
      </c>
      <c r="C32" s="2" t="s">
        <v>259</v>
      </c>
      <c r="D32" s="104" t="s">
        <v>257</v>
      </c>
      <c r="E32" s="38"/>
      <c r="F32" s="38"/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402</v>
      </c>
      <c r="C33" s="2" t="s">
        <v>342</v>
      </c>
      <c r="D33" s="104" t="s">
        <v>258</v>
      </c>
      <c r="E33" s="38"/>
      <c r="F33" s="38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403</v>
      </c>
      <c r="C34" s="2" t="s">
        <v>343</v>
      </c>
      <c r="D34" s="104" t="s">
        <v>260</v>
      </c>
      <c r="E34" s="38"/>
      <c r="F34" s="38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41</v>
      </c>
      <c r="C35" s="26" t="s">
        <v>344</v>
      </c>
      <c r="D35" s="104" t="s">
        <v>261</v>
      </c>
      <c r="E35" s="38">
        <f>SUM(E36+E37+E38+E39+E40)</f>
        <v>1465</v>
      </c>
      <c r="F35" s="38">
        <f>SUM(F36:F40)</f>
        <v>2475</v>
      </c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410</v>
      </c>
      <c r="C36" s="2" t="s">
        <v>264</v>
      </c>
      <c r="D36" s="104" t="s">
        <v>262</v>
      </c>
      <c r="E36" s="38">
        <v>1465</v>
      </c>
      <c r="F36" s="38">
        <v>2475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413</v>
      </c>
      <c r="C37" s="2" t="s">
        <v>345</v>
      </c>
      <c r="D37" s="104" t="s">
        <v>263</v>
      </c>
      <c r="E37" s="38"/>
      <c r="F37" s="38"/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414</v>
      </c>
      <c r="C38" s="2" t="s">
        <v>346</v>
      </c>
      <c r="D38" s="104" t="s">
        <v>265</v>
      </c>
      <c r="E38" s="38"/>
      <c r="F38" s="38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415</v>
      </c>
      <c r="C39" s="2" t="s">
        <v>347</v>
      </c>
      <c r="D39" s="104" t="s">
        <v>266</v>
      </c>
      <c r="E39" s="38"/>
      <c r="F39" s="38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2.5">
      <c r="A40" s="4"/>
      <c r="B40" s="105" t="s">
        <v>366</v>
      </c>
      <c r="C40" s="2" t="s">
        <v>348</v>
      </c>
      <c r="D40" s="104" t="s">
        <v>267</v>
      </c>
      <c r="E40" s="29"/>
      <c r="F40" s="29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5">
        <v>42</v>
      </c>
      <c r="C41" s="26" t="s">
        <v>351</v>
      </c>
      <c r="D41" s="104" t="s">
        <v>268</v>
      </c>
      <c r="E41" s="29">
        <f>SUM(E42+E43)</f>
        <v>405416</v>
      </c>
      <c r="F41" s="29">
        <f>F42+F43</f>
        <v>79440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33.75">
      <c r="A42" s="4"/>
      <c r="B42" s="105" t="s">
        <v>367</v>
      </c>
      <c r="C42" s="103" t="s">
        <v>350</v>
      </c>
      <c r="D42" s="104" t="s">
        <v>269</v>
      </c>
      <c r="E42" s="29">
        <v>405416</v>
      </c>
      <c r="F42" s="29">
        <v>79440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2.75">
      <c r="A43" s="4"/>
      <c r="B43" s="6">
        <v>422</v>
      </c>
      <c r="C43" s="103" t="s">
        <v>349</v>
      </c>
      <c r="D43" s="104" t="s">
        <v>270</v>
      </c>
      <c r="E43" s="29"/>
      <c r="F43" s="29"/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43</v>
      </c>
      <c r="C44" s="26" t="s">
        <v>352</v>
      </c>
      <c r="D44" s="104" t="s">
        <v>272</v>
      </c>
      <c r="E44" s="29">
        <f>SUM(E45+E46)</f>
        <v>0</v>
      </c>
      <c r="F44" s="2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430</v>
      </c>
      <c r="C45" s="2" t="s">
        <v>271</v>
      </c>
      <c r="D45" s="104" t="s">
        <v>274</v>
      </c>
      <c r="E45" s="29"/>
      <c r="F45" s="2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431.439</v>
      </c>
      <c r="C46" s="2" t="s">
        <v>273</v>
      </c>
      <c r="D46" s="104" t="s">
        <v>275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44</v>
      </c>
      <c r="C47" s="26" t="s">
        <v>353</v>
      </c>
      <c r="D47" s="104" t="s">
        <v>277</v>
      </c>
      <c r="E47" s="29"/>
      <c r="F47" s="2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440.441</v>
      </c>
      <c r="C48" s="2" t="s">
        <v>276</v>
      </c>
      <c r="D48" s="104" t="s">
        <v>279</v>
      </c>
      <c r="E48" s="29"/>
      <c r="F48" s="2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449</v>
      </c>
      <c r="C49" s="2" t="s">
        <v>278</v>
      </c>
      <c r="D49" s="104" t="s">
        <v>281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450</v>
      </c>
      <c r="C50" s="26" t="s">
        <v>280</v>
      </c>
      <c r="D50" s="104" t="s">
        <v>282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460</v>
      </c>
      <c r="C51" s="26" t="s">
        <v>354</v>
      </c>
      <c r="D51" s="104" t="s">
        <v>283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47</v>
      </c>
      <c r="C52" s="26" t="s">
        <v>355</v>
      </c>
      <c r="D52" s="104" t="s">
        <v>284</v>
      </c>
      <c r="E52" s="29">
        <v>37560</v>
      </c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48</v>
      </c>
      <c r="C53" s="26" t="s">
        <v>481</v>
      </c>
      <c r="D53" s="104"/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96"/>
      <c r="B54" s="6"/>
      <c r="C54" s="26" t="s">
        <v>356</v>
      </c>
      <c r="D54" s="104" t="s">
        <v>285</v>
      </c>
      <c r="E54" s="29">
        <f>SUM(E13-E30)</f>
        <v>15613970</v>
      </c>
      <c r="F54" s="29">
        <f>SUM(F13-F30)</f>
        <v>20118966</v>
      </c>
      <c r="G54" s="4"/>
      <c r="H54" s="96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96"/>
      <c r="B55" s="6"/>
      <c r="C55" s="97" t="s">
        <v>357</v>
      </c>
      <c r="D55" s="104" t="s">
        <v>286</v>
      </c>
      <c r="E55" s="29">
        <f>SUM(E56+E60+E63+E67+E68-E71+E74)</f>
        <v>15613970</v>
      </c>
      <c r="F55" s="29">
        <f>F56+F60+F63+F67+F68-F71+F74</f>
        <v>20118966</v>
      </c>
      <c r="G55" s="96"/>
      <c r="H55" s="96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358</v>
      </c>
      <c r="D56" s="104" t="s">
        <v>287</v>
      </c>
      <c r="E56" s="29">
        <f>E57+E58</f>
        <v>16124402</v>
      </c>
      <c r="F56" s="29">
        <f>F57+F58</f>
        <v>22079659</v>
      </c>
      <c r="G56" s="96"/>
      <c r="H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103" t="s">
        <v>359</v>
      </c>
      <c r="D57" s="104" t="s">
        <v>289</v>
      </c>
      <c r="E57" s="29"/>
      <c r="F57" s="29"/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288</v>
      </c>
      <c r="D58" s="104" t="s">
        <v>290</v>
      </c>
      <c r="E58" s="29">
        <v>16124402</v>
      </c>
      <c r="F58" s="29">
        <v>22079659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23.25" customHeight="1">
      <c r="A59" s="4"/>
      <c r="B59" s="6">
        <v>513</v>
      </c>
      <c r="C59" s="222" t="s">
        <v>482</v>
      </c>
      <c r="D59" s="104"/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</v>
      </c>
      <c r="C60" s="98" t="s">
        <v>360</v>
      </c>
      <c r="D60" s="104" t="s">
        <v>292</v>
      </c>
      <c r="E60" s="29">
        <f>E61+E62</f>
        <v>1901828</v>
      </c>
      <c r="F60" s="29">
        <f>F61+F62</f>
        <v>0</v>
      </c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520</v>
      </c>
      <c r="C61" s="2" t="s">
        <v>291</v>
      </c>
      <c r="D61" s="104" t="s">
        <v>294</v>
      </c>
      <c r="E61" s="29"/>
      <c r="F61" s="2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521</v>
      </c>
      <c r="C62" s="2" t="s">
        <v>293</v>
      </c>
      <c r="D62" s="104" t="s">
        <v>295</v>
      </c>
      <c r="E62" s="29">
        <v>1901828</v>
      </c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53</v>
      </c>
      <c r="C63" s="26" t="s">
        <v>361</v>
      </c>
      <c r="D63" s="104" t="s">
        <v>297</v>
      </c>
      <c r="E63" s="29">
        <f>SUM(E64+E65+E66)</f>
        <v>-1118987</v>
      </c>
      <c r="F63" s="29">
        <f>F64+F65+F66</f>
        <v>-1549744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2.5">
      <c r="A64" s="96"/>
      <c r="B64" s="6">
        <v>530</v>
      </c>
      <c r="C64" s="3" t="s">
        <v>296</v>
      </c>
      <c r="D64" s="104" t="s">
        <v>299</v>
      </c>
      <c r="E64" s="29">
        <v>-1118987</v>
      </c>
      <c r="F64" s="29">
        <v>-1549744</v>
      </c>
      <c r="G64" s="4"/>
      <c r="H64" s="96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6">
        <v>531</v>
      </c>
      <c r="C65" s="2" t="s">
        <v>298</v>
      </c>
      <c r="D65" s="104" t="s">
        <v>300</v>
      </c>
      <c r="E65" s="29"/>
      <c r="F65" s="2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23">
        <v>532</v>
      </c>
      <c r="C66" s="103" t="s">
        <v>362</v>
      </c>
      <c r="D66" s="104" t="s">
        <v>301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54</v>
      </c>
      <c r="C67" s="42" t="s">
        <v>302</v>
      </c>
      <c r="D67" s="104" t="s">
        <v>303</v>
      </c>
      <c r="E67" s="29"/>
      <c r="F67" s="29"/>
      <c r="G67" s="113"/>
      <c r="H67" s="13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55</v>
      </c>
      <c r="C68" s="26" t="s">
        <v>363</v>
      </c>
      <c r="D68" s="104" t="s">
        <v>304</v>
      </c>
      <c r="E68" s="29">
        <f>SUM(E69+E70)</f>
        <v>1539325</v>
      </c>
      <c r="F68" s="29">
        <f>F69+F70</f>
        <v>1539325</v>
      </c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23">
        <v>550</v>
      </c>
      <c r="C69" s="2" t="s">
        <v>305</v>
      </c>
      <c r="D69" s="104" t="s">
        <v>306</v>
      </c>
      <c r="E69" s="29">
        <v>1539325</v>
      </c>
      <c r="F69" s="29"/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551</v>
      </c>
      <c r="C70" s="2" t="s">
        <v>307</v>
      </c>
      <c r="D70" s="104" t="s">
        <v>308</v>
      </c>
      <c r="E70" s="29">
        <f>'bilans uspjeha'!D49</f>
        <v>0</v>
      </c>
      <c r="F70" s="29">
        <v>1539325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56</v>
      </c>
      <c r="C71" s="26" t="s">
        <v>309</v>
      </c>
      <c r="D71" s="104" t="s">
        <v>310</v>
      </c>
      <c r="E71" s="29">
        <f>SUM(E72+E73)</f>
        <v>64627</v>
      </c>
      <c r="F71" s="29">
        <f>F72+F73</f>
        <v>0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23">
        <v>560</v>
      </c>
      <c r="C72" s="2" t="s">
        <v>311</v>
      </c>
      <c r="D72" s="104" t="s">
        <v>312</v>
      </c>
      <c r="E72" s="29"/>
      <c r="F72" s="29"/>
      <c r="G72" s="68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99">
        <v>561</v>
      </c>
      <c r="C73" s="100" t="s">
        <v>313</v>
      </c>
      <c r="D73" s="9" t="s">
        <v>314</v>
      </c>
      <c r="E73" s="46">
        <v>64627</v>
      </c>
      <c r="F73" s="46"/>
      <c r="G73" s="68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6">
        <v>57</v>
      </c>
      <c r="C74" s="42" t="s">
        <v>364</v>
      </c>
      <c r="D74" s="9" t="s">
        <v>315</v>
      </c>
      <c r="E74" s="46">
        <f>SUM(E75+E76)</f>
        <v>-2767971</v>
      </c>
      <c r="F74" s="46">
        <f>F75+F76</f>
        <v>-1950274</v>
      </c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4"/>
      <c r="B75" s="16">
        <v>570</v>
      </c>
      <c r="C75" s="3" t="s">
        <v>316</v>
      </c>
      <c r="D75" s="9" t="s">
        <v>317</v>
      </c>
      <c r="E75" s="46"/>
      <c r="F75" s="46"/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5"/>
      <c r="B76" s="16">
        <v>571</v>
      </c>
      <c r="C76" s="3" t="s">
        <v>318</v>
      </c>
      <c r="D76" s="9" t="s">
        <v>319</v>
      </c>
      <c r="E76" s="29">
        <v>-2767971</v>
      </c>
      <c r="F76" s="29">
        <v>-1950274</v>
      </c>
      <c r="G76" s="5"/>
      <c r="H76" s="5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2" t="s">
        <v>320</v>
      </c>
      <c r="D77" s="9" t="s">
        <v>321</v>
      </c>
      <c r="E77" s="29">
        <v>98413097</v>
      </c>
      <c r="F77" s="29">
        <v>134760199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2" t="s">
        <v>365</v>
      </c>
      <c r="D78" s="9" t="s">
        <v>322</v>
      </c>
      <c r="E78" s="24">
        <f>SUM(E54/E77)</f>
        <v>0.15865743966984394</v>
      </c>
      <c r="F78" s="24">
        <f>F54/F77</f>
        <v>0.1492945702759017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22.5">
      <c r="A79" s="4"/>
      <c r="B79" s="2"/>
      <c r="C79" s="42" t="s">
        <v>323</v>
      </c>
      <c r="D79" s="9" t="s">
        <v>324</v>
      </c>
      <c r="E79" s="29"/>
      <c r="F79" s="29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B80" s="1"/>
      <c r="C80" s="2" t="s">
        <v>325</v>
      </c>
      <c r="D80" s="9" t="s">
        <v>326</v>
      </c>
      <c r="E80" s="47"/>
      <c r="F80" s="47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F81" s="44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26.25" customHeight="1">
      <c r="A82" s="4"/>
      <c r="B82" s="4" t="s">
        <v>163</v>
      </c>
      <c r="C82" s="284" t="s">
        <v>164</v>
      </c>
      <c r="D82" s="284"/>
      <c r="E82" s="285" t="s">
        <v>368</v>
      </c>
      <c r="F82" s="28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2:25" ht="12.75">
      <c r="B83" s="4" t="s">
        <v>705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9"/>
      <c r="F84" s="5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43"/>
      <c r="F85" s="44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6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68"/>
      <c r="F89" s="6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6" ht="12.75">
      <c r="E90" s="68"/>
      <c r="F90" s="68"/>
    </row>
  </sheetData>
  <sheetProtection/>
  <mergeCells count="5">
    <mergeCell ref="B7:F7"/>
    <mergeCell ref="B8:F8"/>
    <mergeCell ref="B9:F9"/>
    <mergeCell ref="C82:D82"/>
    <mergeCell ref="E82:F82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79">
      <selection activeCell="L95" sqref="L95"/>
    </sheetView>
  </sheetViews>
  <sheetFormatPr defaultColWidth="9.140625" defaultRowHeight="12.75"/>
  <cols>
    <col min="1" max="1" width="35.7109375" style="122" customWidth="1"/>
    <col min="2" max="2" width="8.421875" style="122" customWidth="1"/>
    <col min="3" max="3" width="8.8515625" style="122" customWidth="1"/>
    <col min="4" max="4" width="3.7109375" style="122" customWidth="1"/>
    <col min="5" max="5" width="7.8515625" style="122" customWidth="1"/>
    <col min="6" max="6" width="3.57421875" style="122" customWidth="1"/>
    <col min="7" max="7" width="8.8515625" style="122" customWidth="1"/>
    <col min="8" max="8" width="3.8515625" style="122" customWidth="1"/>
    <col min="9" max="9" width="11.140625" style="122" customWidth="1"/>
    <col min="10" max="10" width="3.57421875" style="122" customWidth="1"/>
    <col min="11" max="11" width="10.28125" style="122" customWidth="1"/>
    <col min="12" max="12" width="3.7109375" style="122" customWidth="1"/>
    <col min="13" max="13" width="11.00390625" style="122" customWidth="1"/>
    <col min="14" max="14" width="3.7109375" style="122" customWidth="1"/>
    <col min="15" max="15" width="9.140625" style="122" customWidth="1"/>
    <col min="16" max="16" width="3.8515625" style="122" customWidth="1"/>
    <col min="17" max="17" width="8.8515625" style="121" customWidth="1"/>
    <col min="18" max="16384" width="9.140625" style="123" customWidth="1"/>
  </cols>
  <sheetData>
    <row r="1" spans="1:7" ht="12.75">
      <c r="A1" s="4" t="s">
        <v>491</v>
      </c>
      <c r="B1" s="4"/>
      <c r="C1"/>
      <c r="D1"/>
      <c r="E1" s="215"/>
      <c r="F1" s="215"/>
      <c r="G1" s="215"/>
    </row>
    <row r="2" spans="1:7" ht="12.75">
      <c r="A2" s="4" t="s">
        <v>489</v>
      </c>
      <c r="B2" s="4"/>
      <c r="C2"/>
      <c r="D2"/>
      <c r="E2" s="215"/>
      <c r="F2" s="215"/>
      <c r="G2" s="215"/>
    </row>
    <row r="3" spans="1:7" ht="12.75">
      <c r="A3" s="4" t="s">
        <v>328</v>
      </c>
      <c r="B3" s="4"/>
      <c r="C3"/>
      <c r="D3"/>
      <c r="E3" s="215"/>
      <c r="F3" s="215"/>
      <c r="G3" s="215"/>
    </row>
    <row r="4" spans="1:7" ht="12.75">
      <c r="A4" s="4" t="s">
        <v>329</v>
      </c>
      <c r="B4" s="4"/>
      <c r="C4"/>
      <c r="D4"/>
      <c r="E4" s="215"/>
      <c r="F4" s="215"/>
      <c r="G4" s="215"/>
    </row>
    <row r="5" spans="1:7" ht="12.75">
      <c r="A5" s="223"/>
      <c r="B5"/>
      <c r="C5"/>
      <c r="D5"/>
      <c r="E5"/>
      <c r="F5"/>
      <c r="G5"/>
    </row>
    <row r="6" ht="12.75">
      <c r="A6" s="121"/>
    </row>
    <row r="7" spans="1:19" s="131" customFormat="1" ht="12.75">
      <c r="A7" s="121"/>
      <c r="B7" s="121"/>
      <c r="C7" s="121"/>
      <c r="D7" s="121"/>
      <c r="E7" s="124"/>
      <c r="F7" s="121"/>
      <c r="G7" s="125"/>
      <c r="H7" s="121"/>
      <c r="I7" s="121"/>
      <c r="J7" s="121"/>
      <c r="K7" s="125"/>
      <c r="L7" s="121"/>
      <c r="M7" s="126"/>
      <c r="N7" s="127"/>
      <c r="O7" s="128"/>
      <c r="P7" s="129"/>
      <c r="Q7" s="128"/>
      <c r="R7" s="130"/>
      <c r="S7" s="130"/>
    </row>
    <row r="8" spans="1:19" s="131" customFormat="1" ht="12.75">
      <c r="A8" s="385" t="s">
        <v>739</v>
      </c>
      <c r="B8" s="385"/>
      <c r="C8" s="385"/>
      <c r="D8" s="385"/>
      <c r="E8" s="385"/>
      <c r="F8" s="385"/>
      <c r="G8" s="385"/>
      <c r="H8" s="121"/>
      <c r="I8" s="121"/>
      <c r="J8" s="121"/>
      <c r="K8" s="125"/>
      <c r="L8" s="121"/>
      <c r="M8" s="132"/>
      <c r="N8" s="127"/>
      <c r="O8" s="128"/>
      <c r="P8" s="129"/>
      <c r="Q8" s="128"/>
      <c r="R8" s="130"/>
      <c r="S8" s="130"/>
    </row>
    <row r="9" spans="1:19" s="131" customFormat="1" ht="12.75">
      <c r="A9" s="121"/>
      <c r="B9" s="121"/>
      <c r="C9" s="121"/>
      <c r="D9" s="121"/>
      <c r="E9" s="124"/>
      <c r="F9" s="121"/>
      <c r="G9" s="125"/>
      <c r="H9" s="121"/>
      <c r="I9" s="121"/>
      <c r="J9" s="121"/>
      <c r="K9" s="125"/>
      <c r="L9" s="121"/>
      <c r="M9" s="132"/>
      <c r="N9" s="127"/>
      <c r="O9" s="128"/>
      <c r="P9" s="129"/>
      <c r="Q9" s="128"/>
      <c r="R9" s="130"/>
      <c r="S9" s="130"/>
    </row>
    <row r="10" spans="1:19" s="131" customFormat="1" ht="12.75">
      <c r="A10" s="392" t="s">
        <v>445</v>
      </c>
      <c r="B10" s="393"/>
      <c r="C10" s="394"/>
      <c r="D10" s="353" t="s">
        <v>1</v>
      </c>
      <c r="E10" s="401" t="s">
        <v>118</v>
      </c>
      <c r="F10" s="353" t="s">
        <v>1</v>
      </c>
      <c r="G10" s="389" t="s">
        <v>446</v>
      </c>
      <c r="H10" s="353" t="s">
        <v>1</v>
      </c>
      <c r="I10" s="356" t="s">
        <v>447</v>
      </c>
      <c r="J10" s="353" t="s">
        <v>1</v>
      </c>
      <c r="K10" s="389" t="s">
        <v>448</v>
      </c>
      <c r="L10" s="353" t="s">
        <v>1</v>
      </c>
      <c r="M10" s="404" t="s">
        <v>120</v>
      </c>
      <c r="N10" s="353" t="s">
        <v>1</v>
      </c>
      <c r="O10" s="395" t="s">
        <v>449</v>
      </c>
      <c r="P10" s="353" t="s">
        <v>1</v>
      </c>
      <c r="Q10" s="398" t="s">
        <v>127</v>
      </c>
      <c r="R10" s="130"/>
      <c r="S10" s="130"/>
    </row>
    <row r="11" spans="1:19" s="131" customFormat="1" ht="12.75">
      <c r="A11" s="386" t="s">
        <v>450</v>
      </c>
      <c r="B11" s="373" t="s">
        <v>451</v>
      </c>
      <c r="C11" s="356" t="s">
        <v>452</v>
      </c>
      <c r="D11" s="354"/>
      <c r="E11" s="402"/>
      <c r="F11" s="354"/>
      <c r="G11" s="390"/>
      <c r="H11" s="354"/>
      <c r="I11" s="357"/>
      <c r="J11" s="354"/>
      <c r="K11" s="390"/>
      <c r="L11" s="354"/>
      <c r="M11" s="405"/>
      <c r="N11" s="354"/>
      <c r="O11" s="396"/>
      <c r="P11" s="354"/>
      <c r="Q11" s="399"/>
      <c r="R11" s="130"/>
      <c r="S11" s="130"/>
    </row>
    <row r="12" spans="1:19" s="131" customFormat="1" ht="12.75">
      <c r="A12" s="387"/>
      <c r="B12" s="374"/>
      <c r="C12" s="357"/>
      <c r="D12" s="354"/>
      <c r="E12" s="402"/>
      <c r="F12" s="354"/>
      <c r="G12" s="390"/>
      <c r="H12" s="354"/>
      <c r="I12" s="357"/>
      <c r="J12" s="354"/>
      <c r="K12" s="390"/>
      <c r="L12" s="354"/>
      <c r="M12" s="405"/>
      <c r="N12" s="354"/>
      <c r="O12" s="396"/>
      <c r="P12" s="354"/>
      <c r="Q12" s="399"/>
      <c r="R12" s="130"/>
      <c r="S12" s="130"/>
    </row>
    <row r="13" spans="1:19" s="131" customFormat="1" ht="12.75">
      <c r="A13" s="388"/>
      <c r="B13" s="375"/>
      <c r="C13" s="358"/>
      <c r="D13" s="354"/>
      <c r="E13" s="403"/>
      <c r="F13" s="354"/>
      <c r="G13" s="391"/>
      <c r="H13" s="354"/>
      <c r="I13" s="358"/>
      <c r="J13" s="354"/>
      <c r="K13" s="391"/>
      <c r="L13" s="354"/>
      <c r="M13" s="406"/>
      <c r="N13" s="354"/>
      <c r="O13" s="397"/>
      <c r="P13" s="354"/>
      <c r="Q13" s="400"/>
      <c r="R13" s="130"/>
      <c r="S13" s="130"/>
    </row>
    <row r="14" spans="1:19" s="131" customFormat="1" ht="12.75">
      <c r="A14" s="382">
        <v>1</v>
      </c>
      <c r="B14" s="383"/>
      <c r="C14" s="384"/>
      <c r="D14" s="355"/>
      <c r="E14" s="134">
        <v>2</v>
      </c>
      <c r="F14" s="355"/>
      <c r="G14" s="135">
        <v>3</v>
      </c>
      <c r="H14" s="355"/>
      <c r="I14" s="133">
        <v>4</v>
      </c>
      <c r="J14" s="355"/>
      <c r="K14" s="135">
        <v>5</v>
      </c>
      <c r="L14" s="355"/>
      <c r="M14" s="136">
        <v>6</v>
      </c>
      <c r="N14" s="355"/>
      <c r="O14" s="135">
        <v>7</v>
      </c>
      <c r="P14" s="355"/>
      <c r="Q14" s="135">
        <v>8</v>
      </c>
      <c r="R14" s="130"/>
      <c r="S14" s="130"/>
    </row>
    <row r="15" spans="1:19" s="131" customFormat="1" ht="12.75">
      <c r="A15" s="137" t="s">
        <v>327</v>
      </c>
      <c r="B15" s="137"/>
      <c r="C15" s="138"/>
      <c r="D15" s="139">
        <v>601</v>
      </c>
      <c r="E15" s="140"/>
      <c r="F15" s="139">
        <v>612</v>
      </c>
      <c r="G15" s="141"/>
      <c r="H15" s="139">
        <v>623</v>
      </c>
      <c r="I15" s="142"/>
      <c r="J15" s="139">
        <v>634</v>
      </c>
      <c r="K15" s="141"/>
      <c r="L15" s="139">
        <v>645</v>
      </c>
      <c r="M15" s="143"/>
      <c r="N15" s="139">
        <v>656</v>
      </c>
      <c r="O15" s="144"/>
      <c r="P15" s="139">
        <v>667</v>
      </c>
      <c r="Q15" s="145"/>
      <c r="R15" s="130"/>
      <c r="S15" s="130"/>
    </row>
    <row r="16" spans="1:19" s="131" customFormat="1" ht="12.75">
      <c r="A16" s="191" t="s">
        <v>38</v>
      </c>
      <c r="B16" s="191"/>
      <c r="C16" s="191"/>
      <c r="D16" s="193">
        <v>602</v>
      </c>
      <c r="E16" s="267"/>
      <c r="F16" s="193">
        <v>613</v>
      </c>
      <c r="G16" s="268"/>
      <c r="H16" s="193">
        <v>624</v>
      </c>
      <c r="I16" s="191"/>
      <c r="J16" s="193">
        <v>635</v>
      </c>
      <c r="K16" s="268"/>
      <c r="L16" s="193">
        <v>646</v>
      </c>
      <c r="M16" s="269"/>
      <c r="N16" s="193">
        <v>657</v>
      </c>
      <c r="O16" s="270"/>
      <c r="P16" s="193">
        <v>668</v>
      </c>
      <c r="Q16" s="270"/>
      <c r="R16" s="130"/>
      <c r="S16" s="130"/>
    </row>
    <row r="17" spans="1:19" s="131" customFormat="1" ht="12.75">
      <c r="A17" s="271" t="s">
        <v>645</v>
      </c>
      <c r="B17" s="264" t="s">
        <v>543</v>
      </c>
      <c r="C17" s="264" t="s">
        <v>542</v>
      </c>
      <c r="D17" s="193"/>
      <c r="E17" s="266">
        <v>2319</v>
      </c>
      <c r="F17" s="193"/>
      <c r="G17" s="266">
        <v>39</v>
      </c>
      <c r="H17" s="193"/>
      <c r="I17" s="265">
        <v>90441</v>
      </c>
      <c r="J17" s="193"/>
      <c r="K17" s="266">
        <v>0</v>
      </c>
      <c r="L17" s="193"/>
      <c r="M17" s="266">
        <v>0</v>
      </c>
      <c r="N17" s="193"/>
      <c r="O17" s="266">
        <v>4.509392</v>
      </c>
      <c r="P17" s="193"/>
      <c r="Q17" s="266">
        <v>0</v>
      </c>
      <c r="R17" s="130"/>
      <c r="S17" s="130"/>
    </row>
    <row r="18" spans="1:19" s="131" customFormat="1" ht="12.75">
      <c r="A18" s="271" t="s">
        <v>646</v>
      </c>
      <c r="B18" s="264" t="s">
        <v>544</v>
      </c>
      <c r="C18" s="264" t="s">
        <v>502</v>
      </c>
      <c r="D18" s="193"/>
      <c r="E18" s="266">
        <v>57</v>
      </c>
      <c r="F18" s="193"/>
      <c r="G18" s="266">
        <v>15.15</v>
      </c>
      <c r="H18" s="193"/>
      <c r="I18" s="266">
        <v>863.55</v>
      </c>
      <c r="J18" s="193"/>
      <c r="K18" s="266">
        <v>11.0697</v>
      </c>
      <c r="L18" s="193"/>
      <c r="M18" s="266">
        <v>630.97</v>
      </c>
      <c r="N18" s="193"/>
      <c r="O18" s="266">
        <v>9E-05</v>
      </c>
      <c r="P18" s="193"/>
      <c r="Q18" s="266">
        <v>0.003929</v>
      </c>
      <c r="R18" s="130"/>
      <c r="S18" s="130"/>
    </row>
    <row r="19" spans="1:19" s="131" customFormat="1" ht="12.75">
      <c r="A19" s="271" t="s">
        <v>647</v>
      </c>
      <c r="B19" s="264" t="s">
        <v>544</v>
      </c>
      <c r="C19" s="264" t="s">
        <v>545</v>
      </c>
      <c r="D19" s="193"/>
      <c r="E19" s="266">
        <v>28397</v>
      </c>
      <c r="F19" s="193"/>
      <c r="G19" s="266">
        <v>0.038</v>
      </c>
      <c r="H19" s="193"/>
      <c r="I19" s="265">
        <v>1079.09</v>
      </c>
      <c r="J19" s="193"/>
      <c r="K19" s="266">
        <v>0</v>
      </c>
      <c r="L19" s="193"/>
      <c r="M19" s="266">
        <v>0</v>
      </c>
      <c r="N19" s="193"/>
      <c r="O19" s="266">
        <v>2.171895</v>
      </c>
      <c r="P19" s="193"/>
      <c r="Q19" s="266">
        <v>0</v>
      </c>
      <c r="R19" s="130"/>
      <c r="S19" s="130"/>
    </row>
    <row r="20" spans="1:19" s="131" customFormat="1" ht="12.75">
      <c r="A20" s="271" t="s">
        <v>648</v>
      </c>
      <c r="B20" s="264" t="s">
        <v>543</v>
      </c>
      <c r="C20" s="264" t="s">
        <v>546</v>
      </c>
      <c r="D20" s="193"/>
      <c r="E20" s="266">
        <v>220890</v>
      </c>
      <c r="F20" s="193"/>
      <c r="G20" s="266">
        <v>0.156</v>
      </c>
      <c r="H20" s="193"/>
      <c r="I20" s="265">
        <v>34458.84</v>
      </c>
      <c r="J20" s="193"/>
      <c r="K20" s="266">
        <v>0.114</v>
      </c>
      <c r="L20" s="193"/>
      <c r="M20" s="265">
        <v>25181.46</v>
      </c>
      <c r="N20" s="193"/>
      <c r="O20" s="266">
        <v>1.398401</v>
      </c>
      <c r="P20" s="193"/>
      <c r="Q20" s="266">
        <v>0.156812</v>
      </c>
      <c r="R20" s="130"/>
      <c r="S20" s="130"/>
    </row>
    <row r="21" spans="1:19" s="131" customFormat="1" ht="22.5">
      <c r="A21" s="271" t="s">
        <v>649</v>
      </c>
      <c r="B21" s="264" t="s">
        <v>543</v>
      </c>
      <c r="C21" s="264" t="s">
        <v>547</v>
      </c>
      <c r="D21" s="193"/>
      <c r="E21" s="266">
        <v>219316</v>
      </c>
      <c r="F21" s="193"/>
      <c r="G21" s="266">
        <v>0.096</v>
      </c>
      <c r="H21" s="193"/>
      <c r="I21" s="265">
        <v>21054.34</v>
      </c>
      <c r="J21" s="193"/>
      <c r="K21" s="266">
        <v>0.0622</v>
      </c>
      <c r="L21" s="193"/>
      <c r="M21" s="265">
        <v>13641.46</v>
      </c>
      <c r="N21" s="193"/>
      <c r="O21" s="266">
        <v>0.237672</v>
      </c>
      <c r="P21" s="193"/>
      <c r="Q21" s="266">
        <v>0.084949</v>
      </c>
      <c r="R21" s="130"/>
      <c r="S21" s="130"/>
    </row>
    <row r="22" spans="1:19" s="131" customFormat="1" ht="22.5">
      <c r="A22" s="271" t="s">
        <v>650</v>
      </c>
      <c r="B22" s="264" t="s">
        <v>543</v>
      </c>
      <c r="C22" s="264" t="s">
        <v>548</v>
      </c>
      <c r="D22" s="193"/>
      <c r="E22" s="266">
        <v>794789</v>
      </c>
      <c r="F22" s="193"/>
      <c r="G22" s="266">
        <v>0.125</v>
      </c>
      <c r="H22" s="193"/>
      <c r="I22" s="265">
        <v>99348.63</v>
      </c>
      <c r="J22" s="193"/>
      <c r="K22" s="266">
        <v>0.101</v>
      </c>
      <c r="L22" s="193"/>
      <c r="M22" s="265">
        <v>80273.69</v>
      </c>
      <c r="N22" s="193"/>
      <c r="O22" s="266">
        <v>3.964338</v>
      </c>
      <c r="P22" s="193"/>
      <c r="Q22" s="266">
        <v>0.499886</v>
      </c>
      <c r="R22" s="130"/>
      <c r="S22" s="130"/>
    </row>
    <row r="23" spans="1:19" s="131" customFormat="1" ht="22.5">
      <c r="A23" s="271" t="s">
        <v>651</v>
      </c>
      <c r="B23" s="264" t="s">
        <v>543</v>
      </c>
      <c r="C23" s="264" t="s">
        <v>549</v>
      </c>
      <c r="D23" s="193"/>
      <c r="E23" s="266">
        <v>260054</v>
      </c>
      <c r="F23" s="193"/>
      <c r="G23" s="266">
        <v>0.14</v>
      </c>
      <c r="H23" s="193"/>
      <c r="I23" s="265">
        <v>36407.56</v>
      </c>
      <c r="J23" s="193"/>
      <c r="K23" s="266">
        <v>0.081</v>
      </c>
      <c r="L23" s="193"/>
      <c r="M23" s="265">
        <v>21064.37</v>
      </c>
      <c r="N23" s="193"/>
      <c r="O23" s="266">
        <v>0.675694</v>
      </c>
      <c r="P23" s="193"/>
      <c r="Q23" s="266">
        <v>0.131173</v>
      </c>
      <c r="R23" s="130"/>
      <c r="S23" s="130"/>
    </row>
    <row r="24" spans="1:19" s="131" customFormat="1" ht="22.5">
      <c r="A24" s="271" t="s">
        <v>652</v>
      </c>
      <c r="B24" s="264" t="s">
        <v>543</v>
      </c>
      <c r="C24" s="264" t="s">
        <v>550</v>
      </c>
      <c r="D24" s="193"/>
      <c r="E24" s="266">
        <v>285532</v>
      </c>
      <c r="F24" s="193"/>
      <c r="G24" s="266">
        <v>0.281</v>
      </c>
      <c r="H24" s="193"/>
      <c r="I24" s="265">
        <v>80234.49</v>
      </c>
      <c r="J24" s="193"/>
      <c r="K24" s="266">
        <v>0.215</v>
      </c>
      <c r="L24" s="193"/>
      <c r="M24" s="265">
        <v>61389.38</v>
      </c>
      <c r="N24" s="193"/>
      <c r="O24" s="266">
        <v>0.917579</v>
      </c>
      <c r="P24" s="193"/>
      <c r="Q24" s="266">
        <v>0.382288</v>
      </c>
      <c r="R24" s="130"/>
      <c r="S24" s="130"/>
    </row>
    <row r="25" spans="1:19" s="131" customFormat="1" ht="12.75">
      <c r="A25" s="271" t="s">
        <v>653</v>
      </c>
      <c r="B25" s="264" t="s">
        <v>543</v>
      </c>
      <c r="C25" s="264" t="s">
        <v>551</v>
      </c>
      <c r="D25" s="193"/>
      <c r="E25" s="266">
        <v>131238</v>
      </c>
      <c r="F25" s="193"/>
      <c r="G25" s="266">
        <v>0.0707</v>
      </c>
      <c r="H25" s="193"/>
      <c r="I25" s="265">
        <v>9278.53</v>
      </c>
      <c r="J25" s="193"/>
      <c r="K25" s="266">
        <v>0.435</v>
      </c>
      <c r="L25" s="193"/>
      <c r="M25" s="265">
        <v>57088.53</v>
      </c>
      <c r="N25" s="193"/>
      <c r="O25" s="266">
        <v>3.353381</v>
      </c>
      <c r="P25" s="193"/>
      <c r="Q25" s="266">
        <v>0.355505</v>
      </c>
      <c r="R25" s="130"/>
      <c r="S25" s="130"/>
    </row>
    <row r="26" spans="1:19" s="131" customFormat="1" ht="12.75">
      <c r="A26" s="271" t="s">
        <v>653</v>
      </c>
      <c r="B26" s="264" t="s">
        <v>544</v>
      </c>
      <c r="C26" s="264" t="s">
        <v>551</v>
      </c>
      <c r="D26" s="193"/>
      <c r="E26" s="266">
        <v>45912</v>
      </c>
      <c r="F26" s="193"/>
      <c r="G26" s="266">
        <v>0.0707</v>
      </c>
      <c r="H26" s="193"/>
      <c r="I26" s="265">
        <v>3245.98</v>
      </c>
      <c r="J26" s="193"/>
      <c r="K26" s="266">
        <v>0.435</v>
      </c>
      <c r="L26" s="193"/>
      <c r="M26" s="265">
        <v>19971.72</v>
      </c>
      <c r="N26" s="193"/>
      <c r="O26" s="266">
        <v>1.173139</v>
      </c>
      <c r="P26" s="193"/>
      <c r="Q26" s="266">
        <v>0.124369</v>
      </c>
      <c r="R26" s="130"/>
      <c r="S26" s="130"/>
    </row>
    <row r="27" spans="1:19" s="131" customFormat="1" ht="12.75">
      <c r="A27" s="271" t="s">
        <v>654</v>
      </c>
      <c r="B27" s="264" t="s">
        <v>544</v>
      </c>
      <c r="C27" s="264" t="s">
        <v>552</v>
      </c>
      <c r="D27" s="193"/>
      <c r="E27" s="266">
        <v>291589</v>
      </c>
      <c r="F27" s="193"/>
      <c r="G27" s="266">
        <v>0.1641</v>
      </c>
      <c r="H27" s="193"/>
      <c r="I27" s="265">
        <v>47849.75</v>
      </c>
      <c r="J27" s="193"/>
      <c r="K27" s="266">
        <v>0.0519</v>
      </c>
      <c r="L27" s="193"/>
      <c r="M27" s="265">
        <v>15133.47</v>
      </c>
      <c r="N27" s="193"/>
      <c r="O27" s="266">
        <v>1.481011</v>
      </c>
      <c r="P27" s="193"/>
      <c r="Q27" s="266">
        <v>0.09424</v>
      </c>
      <c r="R27" s="130"/>
      <c r="S27" s="130"/>
    </row>
    <row r="28" spans="1:19" s="131" customFormat="1" ht="12.75">
      <c r="A28" s="271" t="s">
        <v>655</v>
      </c>
      <c r="B28" s="264" t="s">
        <v>544</v>
      </c>
      <c r="C28" s="264" t="s">
        <v>553</v>
      </c>
      <c r="D28" s="193"/>
      <c r="E28" s="266">
        <v>19784</v>
      </c>
      <c r="F28" s="193"/>
      <c r="G28" s="266">
        <v>1.2311</v>
      </c>
      <c r="H28" s="193"/>
      <c r="I28" s="265">
        <v>24356.08</v>
      </c>
      <c r="J28" s="193"/>
      <c r="K28" s="266">
        <v>0</v>
      </c>
      <c r="L28" s="193"/>
      <c r="M28" s="266">
        <v>0</v>
      </c>
      <c r="N28" s="193"/>
      <c r="O28" s="266">
        <v>5.515903</v>
      </c>
      <c r="P28" s="193"/>
      <c r="Q28" s="266">
        <v>0</v>
      </c>
      <c r="R28" s="130"/>
      <c r="S28" s="130"/>
    </row>
    <row r="29" spans="1:19" s="131" customFormat="1" ht="22.5">
      <c r="A29" s="271" t="s">
        <v>656</v>
      </c>
      <c r="B29" s="264" t="s">
        <v>543</v>
      </c>
      <c r="C29" s="264" t="s">
        <v>554</v>
      </c>
      <c r="D29" s="193"/>
      <c r="E29" s="266">
        <v>7836234</v>
      </c>
      <c r="F29" s="193"/>
      <c r="G29" s="266">
        <v>0.25</v>
      </c>
      <c r="H29" s="193"/>
      <c r="I29" s="265">
        <v>1959058.5</v>
      </c>
      <c r="J29" s="193"/>
      <c r="K29" s="266">
        <v>0.188</v>
      </c>
      <c r="L29" s="193"/>
      <c r="M29" s="265">
        <v>1473211.99</v>
      </c>
      <c r="N29" s="193"/>
      <c r="O29" s="266">
        <v>1.773083</v>
      </c>
      <c r="P29" s="193"/>
      <c r="Q29" s="266">
        <v>9.174083</v>
      </c>
      <c r="R29" s="130"/>
      <c r="S29" s="130"/>
    </row>
    <row r="30" spans="1:19" s="131" customFormat="1" ht="22.5">
      <c r="A30" s="271" t="s">
        <v>656</v>
      </c>
      <c r="B30" s="264" t="s">
        <v>544</v>
      </c>
      <c r="C30" s="264" t="s">
        <v>554</v>
      </c>
      <c r="D30" s="193"/>
      <c r="E30" s="266">
        <v>147376</v>
      </c>
      <c r="F30" s="193"/>
      <c r="G30" s="266">
        <v>0.25</v>
      </c>
      <c r="H30" s="193"/>
      <c r="I30" s="265">
        <v>36844</v>
      </c>
      <c r="J30" s="193"/>
      <c r="K30" s="266">
        <v>0.188</v>
      </c>
      <c r="L30" s="193"/>
      <c r="M30" s="265">
        <v>27706.69</v>
      </c>
      <c r="N30" s="193"/>
      <c r="O30" s="266">
        <v>0.033346</v>
      </c>
      <c r="P30" s="193"/>
      <c r="Q30" s="266">
        <v>0.172537</v>
      </c>
      <c r="R30" s="130"/>
      <c r="S30" s="130"/>
    </row>
    <row r="31" spans="1:19" s="131" customFormat="1" ht="33.75">
      <c r="A31" s="271" t="s">
        <v>657</v>
      </c>
      <c r="B31" s="264" t="s">
        <v>543</v>
      </c>
      <c r="C31" s="264" t="s">
        <v>555</v>
      </c>
      <c r="D31" s="193"/>
      <c r="E31" s="266">
        <v>1003001</v>
      </c>
      <c r="F31" s="193"/>
      <c r="G31" s="266">
        <v>0.2671</v>
      </c>
      <c r="H31" s="193"/>
      <c r="I31" s="265">
        <v>267901.57</v>
      </c>
      <c r="J31" s="193"/>
      <c r="K31" s="266">
        <v>0.285</v>
      </c>
      <c r="L31" s="193"/>
      <c r="M31" s="265">
        <v>285855.29</v>
      </c>
      <c r="N31" s="193"/>
      <c r="O31" s="266">
        <v>0.979929</v>
      </c>
      <c r="P31" s="193"/>
      <c r="Q31" s="266">
        <v>1.780097</v>
      </c>
      <c r="R31" s="130"/>
      <c r="S31" s="130"/>
    </row>
    <row r="32" spans="1:19" s="131" customFormat="1" ht="33.75">
      <c r="A32" s="271" t="s">
        <v>657</v>
      </c>
      <c r="B32" s="264" t="s">
        <v>544</v>
      </c>
      <c r="C32" s="264" t="s">
        <v>555</v>
      </c>
      <c r="D32" s="193"/>
      <c r="E32" s="266">
        <v>1013994</v>
      </c>
      <c r="F32" s="193"/>
      <c r="G32" s="266">
        <v>0.2671</v>
      </c>
      <c r="H32" s="193"/>
      <c r="I32" s="265">
        <v>270837.8</v>
      </c>
      <c r="J32" s="193"/>
      <c r="K32" s="266">
        <v>0.285</v>
      </c>
      <c r="L32" s="193"/>
      <c r="M32" s="265">
        <v>288988.29</v>
      </c>
      <c r="N32" s="193"/>
      <c r="O32" s="266">
        <v>0.990669</v>
      </c>
      <c r="P32" s="193"/>
      <c r="Q32" s="266">
        <v>1.799607</v>
      </c>
      <c r="R32" s="130"/>
      <c r="S32" s="130"/>
    </row>
    <row r="33" spans="1:19" s="131" customFormat="1" ht="22.5">
      <c r="A33" s="271" t="s">
        <v>658</v>
      </c>
      <c r="B33" s="264" t="s">
        <v>544</v>
      </c>
      <c r="C33" s="264" t="s">
        <v>556</v>
      </c>
      <c r="D33" s="193"/>
      <c r="E33" s="266">
        <v>2040000</v>
      </c>
      <c r="F33" s="193"/>
      <c r="G33" s="266">
        <v>0.233</v>
      </c>
      <c r="H33" s="193"/>
      <c r="I33" s="265">
        <v>475320</v>
      </c>
      <c r="J33" s="193"/>
      <c r="K33" s="266">
        <v>0.2</v>
      </c>
      <c r="L33" s="193"/>
      <c r="M33" s="265">
        <v>408000</v>
      </c>
      <c r="N33" s="193"/>
      <c r="O33" s="266">
        <v>0.529644</v>
      </c>
      <c r="P33" s="193"/>
      <c r="Q33" s="266">
        <v>2.540725</v>
      </c>
      <c r="R33" s="130"/>
      <c r="S33" s="130"/>
    </row>
    <row r="34" spans="1:19" s="131" customFormat="1" ht="22.5">
      <c r="A34" s="271" t="s">
        <v>658</v>
      </c>
      <c r="B34" s="264" t="s">
        <v>543</v>
      </c>
      <c r="C34" s="264" t="s">
        <v>556</v>
      </c>
      <c r="D34" s="193"/>
      <c r="E34" s="266">
        <v>4749245</v>
      </c>
      <c r="F34" s="193"/>
      <c r="G34" s="266">
        <v>0.233</v>
      </c>
      <c r="H34" s="193"/>
      <c r="I34" s="265">
        <v>1106574.09</v>
      </c>
      <c r="J34" s="193"/>
      <c r="K34" s="266">
        <v>0.2</v>
      </c>
      <c r="L34" s="193"/>
      <c r="M34" s="265">
        <v>949849</v>
      </c>
      <c r="N34" s="193"/>
      <c r="O34" s="266">
        <v>1.233044</v>
      </c>
      <c r="P34" s="193"/>
      <c r="Q34" s="266">
        <v>5.914963</v>
      </c>
      <c r="R34" s="130"/>
      <c r="S34" s="130"/>
    </row>
    <row r="35" spans="1:19" s="131" customFormat="1" ht="12.75">
      <c r="A35" s="271" t="s">
        <v>659</v>
      </c>
      <c r="B35" s="264" t="s">
        <v>544</v>
      </c>
      <c r="C35" s="264" t="s">
        <v>557</v>
      </c>
      <c r="D35" s="193"/>
      <c r="E35" s="266">
        <v>1819124</v>
      </c>
      <c r="F35" s="193"/>
      <c r="G35" s="266">
        <v>0.494</v>
      </c>
      <c r="H35" s="193"/>
      <c r="I35" s="265">
        <v>898647.26</v>
      </c>
      <c r="J35" s="193"/>
      <c r="K35" s="266">
        <v>0.42</v>
      </c>
      <c r="L35" s="193"/>
      <c r="M35" s="265">
        <v>764032.08</v>
      </c>
      <c r="N35" s="193"/>
      <c r="O35" s="266">
        <v>1.678258</v>
      </c>
      <c r="P35" s="193"/>
      <c r="Q35" s="266">
        <v>4.757831</v>
      </c>
      <c r="R35" s="130"/>
      <c r="S35" s="130"/>
    </row>
    <row r="36" spans="1:19" s="131" customFormat="1" ht="12.75">
      <c r="A36" s="271" t="s">
        <v>660</v>
      </c>
      <c r="B36" s="264" t="s">
        <v>544</v>
      </c>
      <c r="C36" s="264" t="s">
        <v>558</v>
      </c>
      <c r="D36" s="193"/>
      <c r="E36" s="266">
        <v>457921</v>
      </c>
      <c r="F36" s="193"/>
      <c r="G36" s="266">
        <v>0.3384</v>
      </c>
      <c r="H36" s="193"/>
      <c r="I36" s="265">
        <v>154960.47</v>
      </c>
      <c r="J36" s="193"/>
      <c r="K36" s="266">
        <v>0.2039</v>
      </c>
      <c r="L36" s="193"/>
      <c r="M36" s="265">
        <v>93370.09</v>
      </c>
      <c r="N36" s="193"/>
      <c r="O36" s="266">
        <v>9.097557</v>
      </c>
      <c r="P36" s="193"/>
      <c r="Q36" s="266">
        <v>0.58144</v>
      </c>
      <c r="R36" s="130"/>
      <c r="S36" s="130"/>
    </row>
    <row r="37" spans="1:19" s="131" customFormat="1" ht="12.75">
      <c r="A37" s="271" t="s">
        <v>661</v>
      </c>
      <c r="B37" s="264" t="s">
        <v>544</v>
      </c>
      <c r="C37" s="264" t="s">
        <v>559</v>
      </c>
      <c r="D37" s="193"/>
      <c r="E37" s="266">
        <v>102</v>
      </c>
      <c r="F37" s="193"/>
      <c r="G37" s="266">
        <v>0.388</v>
      </c>
      <c r="H37" s="193"/>
      <c r="I37" s="266">
        <v>39.58</v>
      </c>
      <c r="J37" s="193"/>
      <c r="K37" s="266">
        <v>0.5</v>
      </c>
      <c r="L37" s="193"/>
      <c r="M37" s="266">
        <v>51</v>
      </c>
      <c r="N37" s="193"/>
      <c r="O37" s="266">
        <v>0.001229</v>
      </c>
      <c r="P37" s="193"/>
      <c r="Q37" s="266">
        <v>0.000318</v>
      </c>
      <c r="R37" s="130"/>
      <c r="S37" s="130"/>
    </row>
    <row r="38" spans="1:19" s="131" customFormat="1" ht="12.75">
      <c r="A38" s="271" t="s">
        <v>662</v>
      </c>
      <c r="B38" s="264" t="s">
        <v>544</v>
      </c>
      <c r="C38" s="264" t="s">
        <v>560</v>
      </c>
      <c r="D38" s="193"/>
      <c r="E38" s="266">
        <v>29195</v>
      </c>
      <c r="F38" s="193"/>
      <c r="G38" s="266">
        <v>0.4052</v>
      </c>
      <c r="H38" s="193"/>
      <c r="I38" s="265">
        <v>11829.81</v>
      </c>
      <c r="J38" s="193"/>
      <c r="K38" s="266">
        <v>0.2689</v>
      </c>
      <c r="L38" s="193"/>
      <c r="M38" s="265">
        <v>7850.54</v>
      </c>
      <c r="N38" s="193"/>
      <c r="O38" s="266">
        <v>9.097623</v>
      </c>
      <c r="P38" s="193"/>
      <c r="Q38" s="266">
        <v>0.048887</v>
      </c>
      <c r="R38" s="130"/>
      <c r="S38" s="130"/>
    </row>
    <row r="39" spans="1:19" s="131" customFormat="1" ht="22.5">
      <c r="A39" s="271" t="s">
        <v>663</v>
      </c>
      <c r="B39" s="264" t="s">
        <v>543</v>
      </c>
      <c r="C39" s="264" t="s">
        <v>561</v>
      </c>
      <c r="D39" s="193"/>
      <c r="E39" s="266">
        <v>3107093</v>
      </c>
      <c r="F39" s="193"/>
      <c r="G39" s="266">
        <v>0.3431</v>
      </c>
      <c r="H39" s="193"/>
      <c r="I39" s="265">
        <v>1066043.61</v>
      </c>
      <c r="J39" s="193"/>
      <c r="K39" s="266">
        <v>0.111</v>
      </c>
      <c r="L39" s="193"/>
      <c r="M39" s="265">
        <v>344887.32</v>
      </c>
      <c r="N39" s="193"/>
      <c r="O39" s="266">
        <v>8.81134</v>
      </c>
      <c r="P39" s="193"/>
      <c r="Q39" s="266">
        <v>2.147705</v>
      </c>
      <c r="R39" s="130"/>
      <c r="S39" s="130"/>
    </row>
    <row r="40" spans="1:19" s="131" customFormat="1" ht="22.5">
      <c r="A40" s="271" t="s">
        <v>663</v>
      </c>
      <c r="B40" s="264" t="s">
        <v>544</v>
      </c>
      <c r="C40" s="264" t="s">
        <v>561</v>
      </c>
      <c r="D40" s="193"/>
      <c r="E40" s="266">
        <v>100926</v>
      </c>
      <c r="F40" s="193"/>
      <c r="G40" s="266">
        <v>0.3431</v>
      </c>
      <c r="H40" s="193"/>
      <c r="I40" s="265">
        <v>34627.71</v>
      </c>
      <c r="J40" s="193"/>
      <c r="K40" s="266">
        <v>0.111</v>
      </c>
      <c r="L40" s="193"/>
      <c r="M40" s="265">
        <v>11202.79</v>
      </c>
      <c r="N40" s="193"/>
      <c r="O40" s="266">
        <v>0.286214</v>
      </c>
      <c r="P40" s="193"/>
      <c r="Q40" s="266">
        <v>0.069763</v>
      </c>
      <c r="R40" s="130"/>
      <c r="S40" s="130"/>
    </row>
    <row r="41" spans="1:19" s="131" customFormat="1" ht="12.75">
      <c r="A41" s="271" t="s">
        <v>664</v>
      </c>
      <c r="B41" s="264" t="s">
        <v>543</v>
      </c>
      <c r="C41" s="264" t="s">
        <v>562</v>
      </c>
      <c r="D41" s="193"/>
      <c r="E41" s="266">
        <v>3271</v>
      </c>
      <c r="F41" s="193"/>
      <c r="G41" s="266">
        <v>11.99</v>
      </c>
      <c r="H41" s="193"/>
      <c r="I41" s="265">
        <v>39219.29</v>
      </c>
      <c r="J41" s="193"/>
      <c r="K41" s="266">
        <v>9.89</v>
      </c>
      <c r="L41" s="193"/>
      <c r="M41" s="265">
        <v>32350.19</v>
      </c>
      <c r="N41" s="193"/>
      <c r="O41" s="266">
        <v>0.010382</v>
      </c>
      <c r="P41" s="193"/>
      <c r="Q41" s="266">
        <v>0.201453</v>
      </c>
      <c r="R41" s="130"/>
      <c r="S41" s="130"/>
    </row>
    <row r="42" spans="1:19" s="131" customFormat="1" ht="12.75">
      <c r="A42" s="271" t="s">
        <v>665</v>
      </c>
      <c r="B42" s="264" t="s">
        <v>544</v>
      </c>
      <c r="C42" s="264" t="s">
        <v>563</v>
      </c>
      <c r="D42" s="193"/>
      <c r="E42" s="266">
        <v>157426</v>
      </c>
      <c r="F42" s="193"/>
      <c r="G42" s="266">
        <v>0.1</v>
      </c>
      <c r="H42" s="193"/>
      <c r="I42" s="265">
        <v>15742.6</v>
      </c>
      <c r="J42" s="193"/>
      <c r="K42" s="266">
        <v>0.061</v>
      </c>
      <c r="L42" s="193"/>
      <c r="M42" s="265">
        <v>9602.99</v>
      </c>
      <c r="N42" s="193"/>
      <c r="O42" s="266">
        <v>4.814801</v>
      </c>
      <c r="P42" s="193"/>
      <c r="Q42" s="266">
        <v>0.0598</v>
      </c>
      <c r="R42" s="130"/>
      <c r="S42" s="130"/>
    </row>
    <row r="43" spans="1:19" s="131" customFormat="1" ht="12.75">
      <c r="A43" s="271" t="s">
        <v>666</v>
      </c>
      <c r="B43" s="264" t="s">
        <v>543</v>
      </c>
      <c r="C43" s="264" t="s">
        <v>564</v>
      </c>
      <c r="D43" s="193"/>
      <c r="E43" s="266">
        <v>187870</v>
      </c>
      <c r="F43" s="193"/>
      <c r="G43" s="266">
        <v>0.5495</v>
      </c>
      <c r="H43" s="193"/>
      <c r="I43" s="265">
        <v>103234.57</v>
      </c>
      <c r="J43" s="193"/>
      <c r="K43" s="266">
        <v>0.2572</v>
      </c>
      <c r="L43" s="193"/>
      <c r="M43" s="265">
        <v>48320.16</v>
      </c>
      <c r="N43" s="193"/>
      <c r="O43" s="266">
        <v>9.097565</v>
      </c>
      <c r="P43" s="193"/>
      <c r="Q43" s="266">
        <v>0.300903</v>
      </c>
      <c r="R43" s="130"/>
      <c r="S43" s="130"/>
    </row>
    <row r="44" spans="1:19" s="131" customFormat="1" ht="12.75">
      <c r="A44" s="271" t="s">
        <v>667</v>
      </c>
      <c r="B44" s="264" t="s">
        <v>543</v>
      </c>
      <c r="C44" s="264" t="s">
        <v>565</v>
      </c>
      <c r="D44" s="193"/>
      <c r="E44" s="266">
        <v>43520</v>
      </c>
      <c r="F44" s="193"/>
      <c r="G44" s="266">
        <v>0.2411</v>
      </c>
      <c r="H44" s="193"/>
      <c r="I44" s="265">
        <v>10492.67</v>
      </c>
      <c r="J44" s="193"/>
      <c r="K44" s="266">
        <v>0.1692</v>
      </c>
      <c r="L44" s="193"/>
      <c r="M44" s="265">
        <v>7363.58</v>
      </c>
      <c r="N44" s="193"/>
      <c r="O44" s="266">
        <v>9.097808</v>
      </c>
      <c r="P44" s="193"/>
      <c r="Q44" s="266">
        <v>0.045855</v>
      </c>
      <c r="R44" s="130"/>
      <c r="S44" s="130"/>
    </row>
    <row r="45" spans="1:19" s="131" customFormat="1" ht="12.75">
      <c r="A45" s="271" t="s">
        <v>668</v>
      </c>
      <c r="B45" s="264" t="s">
        <v>543</v>
      </c>
      <c r="C45" s="264" t="s">
        <v>566</v>
      </c>
      <c r="D45" s="193"/>
      <c r="E45" s="266">
        <v>11842</v>
      </c>
      <c r="F45" s="193"/>
      <c r="G45" s="266">
        <v>1.115</v>
      </c>
      <c r="H45" s="193"/>
      <c r="I45" s="265">
        <v>13203.83</v>
      </c>
      <c r="J45" s="193"/>
      <c r="K45" s="266">
        <v>0.166</v>
      </c>
      <c r="L45" s="193"/>
      <c r="M45" s="265">
        <v>1965.77</v>
      </c>
      <c r="N45" s="193"/>
      <c r="O45" s="266">
        <v>4.011586</v>
      </c>
      <c r="P45" s="193"/>
      <c r="Q45" s="266">
        <v>0.012241</v>
      </c>
      <c r="R45" s="130"/>
      <c r="S45" s="130"/>
    </row>
    <row r="46" spans="1:19" s="131" customFormat="1" ht="12.75">
      <c r="A46" s="271" t="s">
        <v>669</v>
      </c>
      <c r="B46" s="264" t="s">
        <v>543</v>
      </c>
      <c r="C46" s="264" t="s">
        <v>568</v>
      </c>
      <c r="D46" s="193"/>
      <c r="E46" s="266">
        <v>6578</v>
      </c>
      <c r="F46" s="193"/>
      <c r="G46" s="266">
        <v>0.839</v>
      </c>
      <c r="H46" s="193"/>
      <c r="I46" s="265">
        <v>5518.94</v>
      </c>
      <c r="J46" s="193"/>
      <c r="K46" s="266">
        <v>0.65</v>
      </c>
      <c r="L46" s="193"/>
      <c r="M46" s="265">
        <v>4275.7</v>
      </c>
      <c r="N46" s="193"/>
      <c r="O46" s="266">
        <v>0.004297</v>
      </c>
      <c r="P46" s="193"/>
      <c r="Q46" s="266">
        <v>0.026626</v>
      </c>
      <c r="R46" s="130"/>
      <c r="S46" s="130"/>
    </row>
    <row r="47" spans="1:19" s="131" customFormat="1" ht="12.75">
      <c r="A47" s="271" t="s">
        <v>670</v>
      </c>
      <c r="B47" s="264" t="s">
        <v>544</v>
      </c>
      <c r="C47" s="264" t="s">
        <v>569</v>
      </c>
      <c r="D47" s="193"/>
      <c r="E47" s="266">
        <v>393877</v>
      </c>
      <c r="F47" s="193"/>
      <c r="G47" s="266">
        <v>0.7</v>
      </c>
      <c r="H47" s="193"/>
      <c r="I47" s="265">
        <v>275713.9</v>
      </c>
      <c r="J47" s="193"/>
      <c r="K47" s="266">
        <v>0.5</v>
      </c>
      <c r="L47" s="193"/>
      <c r="M47" s="265">
        <v>196938.5</v>
      </c>
      <c r="N47" s="193"/>
      <c r="O47" s="266">
        <v>0.775693</v>
      </c>
      <c r="P47" s="193"/>
      <c r="Q47" s="266">
        <v>1.226388</v>
      </c>
      <c r="R47" s="130"/>
      <c r="S47" s="130"/>
    </row>
    <row r="48" spans="1:19" s="131" customFormat="1" ht="12.75">
      <c r="A48" s="271" t="s">
        <v>671</v>
      </c>
      <c r="B48" s="264" t="s">
        <v>544</v>
      </c>
      <c r="C48" s="264" t="s">
        <v>570</v>
      </c>
      <c r="D48" s="193"/>
      <c r="E48" s="266">
        <v>20364</v>
      </c>
      <c r="F48" s="193"/>
      <c r="G48" s="266">
        <v>0.5317</v>
      </c>
      <c r="H48" s="193"/>
      <c r="I48" s="265">
        <v>10827.54</v>
      </c>
      <c r="J48" s="193"/>
      <c r="K48" s="266">
        <v>0</v>
      </c>
      <c r="L48" s="193"/>
      <c r="M48" s="266">
        <v>0</v>
      </c>
      <c r="N48" s="193"/>
      <c r="O48" s="266">
        <v>0.185713</v>
      </c>
      <c r="P48" s="193"/>
      <c r="Q48" s="266">
        <v>0</v>
      </c>
      <c r="R48" s="130"/>
      <c r="S48" s="130"/>
    </row>
    <row r="49" spans="1:19" s="131" customFormat="1" ht="12.75">
      <c r="A49" s="271" t="s">
        <v>672</v>
      </c>
      <c r="B49" s="264" t="s">
        <v>543</v>
      </c>
      <c r="C49" s="264" t="s">
        <v>571</v>
      </c>
      <c r="D49" s="193"/>
      <c r="E49" s="266">
        <v>10154</v>
      </c>
      <c r="F49" s="193"/>
      <c r="G49" s="266">
        <v>0.163</v>
      </c>
      <c r="H49" s="193"/>
      <c r="I49" s="265">
        <v>1655.1</v>
      </c>
      <c r="J49" s="193"/>
      <c r="K49" s="266">
        <v>0.075</v>
      </c>
      <c r="L49" s="193"/>
      <c r="M49" s="266">
        <v>761.55</v>
      </c>
      <c r="N49" s="193"/>
      <c r="O49" s="266">
        <v>0.06476</v>
      </c>
      <c r="P49" s="193"/>
      <c r="Q49" s="266">
        <v>0.004742</v>
      </c>
      <c r="R49" s="130"/>
      <c r="S49" s="130"/>
    </row>
    <row r="50" spans="1:19" s="131" customFormat="1" ht="12.75">
      <c r="A50" s="271" t="s">
        <v>673</v>
      </c>
      <c r="B50" s="264" t="s">
        <v>544</v>
      </c>
      <c r="C50" s="264" t="s">
        <v>572</v>
      </c>
      <c r="D50" s="193"/>
      <c r="E50" s="266">
        <v>26540</v>
      </c>
      <c r="F50" s="193"/>
      <c r="G50" s="266">
        <v>0.4</v>
      </c>
      <c r="H50" s="193"/>
      <c r="I50" s="265">
        <v>10616</v>
      </c>
      <c r="J50" s="193"/>
      <c r="K50" s="266">
        <v>0.4</v>
      </c>
      <c r="L50" s="193"/>
      <c r="M50" s="265">
        <v>10616</v>
      </c>
      <c r="N50" s="193"/>
      <c r="O50" s="266">
        <v>0.143664</v>
      </c>
      <c r="P50" s="193"/>
      <c r="Q50" s="266">
        <v>0.066109</v>
      </c>
      <c r="R50" s="130"/>
      <c r="S50" s="130"/>
    </row>
    <row r="51" spans="1:19" s="131" customFormat="1" ht="12.75">
      <c r="A51" s="271" t="s">
        <v>674</v>
      </c>
      <c r="B51" s="264" t="s">
        <v>544</v>
      </c>
      <c r="C51" s="264" t="s">
        <v>573</v>
      </c>
      <c r="D51" s="193"/>
      <c r="E51" s="266">
        <v>58</v>
      </c>
      <c r="F51" s="193"/>
      <c r="G51" s="266">
        <v>922.51</v>
      </c>
      <c r="H51" s="193"/>
      <c r="I51" s="265">
        <v>53505.58</v>
      </c>
      <c r="J51" s="193"/>
      <c r="K51" s="265">
        <v>1201</v>
      </c>
      <c r="L51" s="193"/>
      <c r="M51" s="265">
        <v>69658</v>
      </c>
      <c r="N51" s="193"/>
      <c r="O51" s="266">
        <v>0.041832</v>
      </c>
      <c r="P51" s="193"/>
      <c r="Q51" s="266">
        <v>0.433779</v>
      </c>
      <c r="R51" s="130"/>
      <c r="S51" s="130"/>
    </row>
    <row r="52" spans="1:19" s="131" customFormat="1" ht="12.75">
      <c r="A52" s="271" t="s">
        <v>675</v>
      </c>
      <c r="B52" s="264" t="s">
        <v>544</v>
      </c>
      <c r="C52" s="264" t="s">
        <v>574</v>
      </c>
      <c r="D52" s="193"/>
      <c r="E52" s="266">
        <v>52422</v>
      </c>
      <c r="F52" s="193"/>
      <c r="G52" s="266">
        <v>4.367</v>
      </c>
      <c r="H52" s="193"/>
      <c r="I52" s="265">
        <v>228926.87</v>
      </c>
      <c r="J52" s="193"/>
      <c r="K52" s="266">
        <v>0</v>
      </c>
      <c r="L52" s="193"/>
      <c r="M52" s="266">
        <v>0</v>
      </c>
      <c r="N52" s="193"/>
      <c r="O52" s="266">
        <v>1.463116</v>
      </c>
      <c r="P52" s="193"/>
      <c r="Q52" s="266">
        <v>0</v>
      </c>
      <c r="R52" s="130"/>
      <c r="S52" s="130"/>
    </row>
    <row r="53" spans="1:19" s="131" customFormat="1" ht="12.75">
      <c r="A53" s="271" t="s">
        <v>676</v>
      </c>
      <c r="B53" s="264" t="s">
        <v>543</v>
      </c>
      <c r="C53" s="264" t="s">
        <v>575</v>
      </c>
      <c r="D53" s="193"/>
      <c r="E53" s="266">
        <v>375582</v>
      </c>
      <c r="F53" s="193"/>
      <c r="G53" s="266">
        <v>0.6071</v>
      </c>
      <c r="H53" s="193"/>
      <c r="I53" s="265">
        <v>228003.19</v>
      </c>
      <c r="J53" s="193"/>
      <c r="K53" s="266">
        <v>0.593</v>
      </c>
      <c r="L53" s="193"/>
      <c r="M53" s="265">
        <v>222720.13</v>
      </c>
      <c r="N53" s="193"/>
      <c r="O53" s="266">
        <v>0.278957</v>
      </c>
      <c r="P53" s="193"/>
      <c r="Q53" s="266">
        <v>1.386938</v>
      </c>
      <c r="R53" s="130"/>
      <c r="S53" s="130"/>
    </row>
    <row r="54" spans="1:19" s="131" customFormat="1" ht="12.75">
      <c r="A54" s="271" t="s">
        <v>677</v>
      </c>
      <c r="B54" s="264" t="s">
        <v>543</v>
      </c>
      <c r="C54" s="264" t="s">
        <v>577</v>
      </c>
      <c r="D54" s="193"/>
      <c r="E54" s="266">
        <v>706554</v>
      </c>
      <c r="F54" s="193"/>
      <c r="G54" s="266">
        <v>0.09</v>
      </c>
      <c r="H54" s="193"/>
      <c r="I54" s="265">
        <v>63589.86</v>
      </c>
      <c r="J54" s="193"/>
      <c r="K54" s="266">
        <v>0.1048</v>
      </c>
      <c r="L54" s="193"/>
      <c r="M54" s="265">
        <v>74046.86</v>
      </c>
      <c r="N54" s="193"/>
      <c r="O54" s="266">
        <v>1.823166</v>
      </c>
      <c r="P54" s="193"/>
      <c r="Q54" s="266">
        <v>0.46111</v>
      </c>
      <c r="R54" s="130"/>
      <c r="S54" s="130"/>
    </row>
    <row r="55" spans="1:19" s="131" customFormat="1" ht="12.75">
      <c r="A55" s="271" t="s">
        <v>677</v>
      </c>
      <c r="B55" s="264" t="s">
        <v>544</v>
      </c>
      <c r="C55" s="264" t="s">
        <v>577</v>
      </c>
      <c r="D55" s="193"/>
      <c r="E55" s="266">
        <v>391116</v>
      </c>
      <c r="F55" s="193"/>
      <c r="G55" s="266">
        <v>0.09</v>
      </c>
      <c r="H55" s="193"/>
      <c r="I55" s="265">
        <v>35200.44</v>
      </c>
      <c r="J55" s="193"/>
      <c r="K55" s="266">
        <v>0.1048</v>
      </c>
      <c r="L55" s="193"/>
      <c r="M55" s="265">
        <v>40988.96</v>
      </c>
      <c r="N55" s="193"/>
      <c r="O55" s="266">
        <v>1.009221</v>
      </c>
      <c r="P55" s="193"/>
      <c r="Q55" s="266">
        <v>0.255249</v>
      </c>
      <c r="R55" s="130"/>
      <c r="S55" s="130"/>
    </row>
    <row r="56" spans="1:19" s="131" customFormat="1" ht="12.75">
      <c r="A56" s="271" t="s">
        <v>678</v>
      </c>
      <c r="B56" s="264" t="s">
        <v>544</v>
      </c>
      <c r="C56" s="264" t="s">
        <v>578</v>
      </c>
      <c r="D56" s="193"/>
      <c r="E56" s="266">
        <v>914419</v>
      </c>
      <c r="F56" s="193"/>
      <c r="G56" s="266">
        <v>0.3243</v>
      </c>
      <c r="H56" s="193"/>
      <c r="I56" s="265">
        <v>296537.4</v>
      </c>
      <c r="J56" s="193"/>
      <c r="K56" s="266">
        <v>0.3</v>
      </c>
      <c r="L56" s="193"/>
      <c r="M56" s="265">
        <v>274325.7</v>
      </c>
      <c r="N56" s="193"/>
      <c r="O56" s="266">
        <v>9.999997</v>
      </c>
      <c r="P56" s="193"/>
      <c r="Q56" s="266">
        <v>1.708299</v>
      </c>
      <c r="R56" s="130"/>
      <c r="S56" s="130"/>
    </row>
    <row r="57" spans="1:19" s="131" customFormat="1" ht="12.75">
      <c r="A57" s="271" t="s">
        <v>679</v>
      </c>
      <c r="B57" s="264" t="s">
        <v>543</v>
      </c>
      <c r="C57" s="264" t="s">
        <v>579</v>
      </c>
      <c r="D57" s="193"/>
      <c r="E57" s="266">
        <v>76755</v>
      </c>
      <c r="F57" s="193"/>
      <c r="G57" s="266">
        <v>0.75</v>
      </c>
      <c r="H57" s="193"/>
      <c r="I57" s="265">
        <v>57566.25</v>
      </c>
      <c r="J57" s="193"/>
      <c r="K57" s="266">
        <v>0.89</v>
      </c>
      <c r="L57" s="193"/>
      <c r="M57" s="265">
        <v>68311.95</v>
      </c>
      <c r="N57" s="193"/>
      <c r="O57" s="266">
        <v>1.914436</v>
      </c>
      <c r="P57" s="193"/>
      <c r="Q57" s="266">
        <v>0.425397</v>
      </c>
      <c r="R57" s="130"/>
      <c r="S57" s="130"/>
    </row>
    <row r="58" spans="1:19" s="131" customFormat="1" ht="12.75">
      <c r="A58" s="271" t="s">
        <v>679</v>
      </c>
      <c r="B58" s="264" t="s">
        <v>544</v>
      </c>
      <c r="C58" s="264" t="s">
        <v>579</v>
      </c>
      <c r="D58" s="193"/>
      <c r="E58" s="266">
        <v>43111</v>
      </c>
      <c r="F58" s="193"/>
      <c r="G58" s="266">
        <v>0.75</v>
      </c>
      <c r="H58" s="193"/>
      <c r="I58" s="265">
        <v>32333.25</v>
      </c>
      <c r="J58" s="193"/>
      <c r="K58" s="266">
        <v>0.89</v>
      </c>
      <c r="L58" s="193"/>
      <c r="M58" s="265">
        <v>38368.79</v>
      </c>
      <c r="N58" s="193"/>
      <c r="O58" s="266">
        <v>1.075282</v>
      </c>
      <c r="P58" s="193"/>
      <c r="Q58" s="266">
        <v>0.238933</v>
      </c>
      <c r="R58" s="130"/>
      <c r="S58" s="130"/>
    </row>
    <row r="59" spans="1:19" s="131" customFormat="1" ht="12.75">
      <c r="A59" s="271" t="s">
        <v>680</v>
      </c>
      <c r="B59" s="264" t="s">
        <v>544</v>
      </c>
      <c r="C59" s="264" t="s">
        <v>580</v>
      </c>
      <c r="D59" s="193"/>
      <c r="E59" s="266">
        <v>1576417</v>
      </c>
      <c r="F59" s="193"/>
      <c r="G59" s="266">
        <v>0.349</v>
      </c>
      <c r="H59" s="193"/>
      <c r="I59" s="265">
        <v>550169.53</v>
      </c>
      <c r="J59" s="193"/>
      <c r="K59" s="266">
        <v>0.4</v>
      </c>
      <c r="L59" s="193"/>
      <c r="M59" s="265">
        <v>630566.8</v>
      </c>
      <c r="N59" s="193"/>
      <c r="O59" s="266">
        <v>1.678259</v>
      </c>
      <c r="P59" s="193"/>
      <c r="Q59" s="266">
        <v>3.926707</v>
      </c>
      <c r="R59" s="130"/>
      <c r="S59" s="130"/>
    </row>
    <row r="60" spans="1:19" s="131" customFormat="1" ht="22.5">
      <c r="A60" s="271" t="s">
        <v>681</v>
      </c>
      <c r="B60" s="264" t="s">
        <v>543</v>
      </c>
      <c r="C60" s="264" t="s">
        <v>581</v>
      </c>
      <c r="D60" s="193"/>
      <c r="E60" s="266">
        <v>679198</v>
      </c>
      <c r="F60" s="193"/>
      <c r="G60" s="266">
        <v>0.023</v>
      </c>
      <c r="H60" s="193"/>
      <c r="I60" s="265">
        <v>15621.55</v>
      </c>
      <c r="J60" s="193"/>
      <c r="K60" s="266">
        <v>0.017</v>
      </c>
      <c r="L60" s="193"/>
      <c r="M60" s="265">
        <v>11546.37</v>
      </c>
      <c r="N60" s="193"/>
      <c r="O60" s="266">
        <v>0.178755</v>
      </c>
      <c r="P60" s="193"/>
      <c r="Q60" s="266">
        <v>0.071902</v>
      </c>
      <c r="R60" s="130"/>
      <c r="S60" s="130"/>
    </row>
    <row r="61" spans="1:19" s="131" customFormat="1" ht="12.75">
      <c r="A61" s="271" t="s">
        <v>682</v>
      </c>
      <c r="B61" s="264" t="s">
        <v>543</v>
      </c>
      <c r="C61" s="264" t="s">
        <v>582</v>
      </c>
      <c r="D61" s="193"/>
      <c r="E61" s="266">
        <v>2305339</v>
      </c>
      <c r="F61" s="193"/>
      <c r="G61" s="266">
        <v>0.013</v>
      </c>
      <c r="H61" s="193"/>
      <c r="I61" s="265">
        <v>29969.41</v>
      </c>
      <c r="J61" s="193"/>
      <c r="K61" s="266">
        <v>0.0089</v>
      </c>
      <c r="L61" s="193"/>
      <c r="M61" s="265">
        <v>20517.52</v>
      </c>
      <c r="N61" s="193"/>
      <c r="O61" s="266">
        <v>0.876841</v>
      </c>
      <c r="P61" s="193"/>
      <c r="Q61" s="266">
        <v>0.127768</v>
      </c>
      <c r="R61" s="130"/>
      <c r="S61" s="130"/>
    </row>
    <row r="62" spans="1:19" s="131" customFormat="1" ht="12.75">
      <c r="A62" s="271" t="s">
        <v>682</v>
      </c>
      <c r="B62" s="264" t="s">
        <v>544</v>
      </c>
      <c r="C62" s="264" t="s">
        <v>582</v>
      </c>
      <c r="D62" s="193"/>
      <c r="E62" s="266">
        <v>1544653</v>
      </c>
      <c r="F62" s="193"/>
      <c r="G62" s="266">
        <v>0.013</v>
      </c>
      <c r="H62" s="193"/>
      <c r="I62" s="265">
        <v>20080.49</v>
      </c>
      <c r="J62" s="193"/>
      <c r="K62" s="266">
        <v>0.0089</v>
      </c>
      <c r="L62" s="193"/>
      <c r="M62" s="265">
        <v>13747.41</v>
      </c>
      <c r="N62" s="193"/>
      <c r="O62" s="266">
        <v>0.587513</v>
      </c>
      <c r="P62" s="193"/>
      <c r="Q62" s="266">
        <v>0.085609</v>
      </c>
      <c r="R62" s="130"/>
      <c r="S62" s="130"/>
    </row>
    <row r="63" spans="1:19" s="131" customFormat="1" ht="12.75">
      <c r="A63" s="271" t="s">
        <v>683</v>
      </c>
      <c r="B63" s="264" t="s">
        <v>544</v>
      </c>
      <c r="C63" s="264" t="s">
        <v>583</v>
      </c>
      <c r="D63" s="193"/>
      <c r="E63" s="266">
        <v>524687</v>
      </c>
      <c r="F63" s="193"/>
      <c r="G63" s="266">
        <v>0.25</v>
      </c>
      <c r="H63" s="193"/>
      <c r="I63" s="265">
        <v>131171.75</v>
      </c>
      <c r="J63" s="193"/>
      <c r="K63" s="266">
        <v>0.3</v>
      </c>
      <c r="L63" s="193"/>
      <c r="M63" s="265">
        <v>157406.1</v>
      </c>
      <c r="N63" s="193"/>
      <c r="O63" s="266">
        <v>6.682729</v>
      </c>
      <c r="P63" s="193"/>
      <c r="Q63" s="266">
        <v>0.98021</v>
      </c>
      <c r="R63" s="130"/>
      <c r="S63" s="130"/>
    </row>
    <row r="64" spans="1:19" s="131" customFormat="1" ht="12.75">
      <c r="A64" s="271" t="s">
        <v>684</v>
      </c>
      <c r="B64" s="264" t="s">
        <v>543</v>
      </c>
      <c r="C64" s="264" t="s">
        <v>584</v>
      </c>
      <c r="D64" s="193"/>
      <c r="E64" s="266">
        <v>1763240</v>
      </c>
      <c r="F64" s="193"/>
      <c r="G64" s="266">
        <v>0.016</v>
      </c>
      <c r="H64" s="193"/>
      <c r="I64" s="265">
        <v>28211.84</v>
      </c>
      <c r="J64" s="193"/>
      <c r="K64" s="266">
        <v>0.02</v>
      </c>
      <c r="L64" s="193"/>
      <c r="M64" s="265">
        <v>35264.8</v>
      </c>
      <c r="N64" s="193"/>
      <c r="O64" s="266">
        <v>0.68873</v>
      </c>
      <c r="P64" s="193"/>
      <c r="Q64" s="266">
        <v>0.219603</v>
      </c>
      <c r="R64" s="130"/>
      <c r="S64" s="130"/>
    </row>
    <row r="65" spans="1:19" s="131" customFormat="1" ht="12.75">
      <c r="A65" s="271" t="s">
        <v>684</v>
      </c>
      <c r="B65" s="264" t="s">
        <v>544</v>
      </c>
      <c r="C65" s="264" t="s">
        <v>584</v>
      </c>
      <c r="D65" s="193"/>
      <c r="E65" s="266">
        <v>787024</v>
      </c>
      <c r="F65" s="193"/>
      <c r="G65" s="266">
        <v>0.016</v>
      </c>
      <c r="H65" s="193"/>
      <c r="I65" s="265">
        <v>12592.38</v>
      </c>
      <c r="J65" s="193"/>
      <c r="K65" s="266">
        <v>0.02</v>
      </c>
      <c r="L65" s="193"/>
      <c r="M65" s="265">
        <v>15740.48</v>
      </c>
      <c r="N65" s="193"/>
      <c r="O65" s="266">
        <v>0.307415</v>
      </c>
      <c r="P65" s="193"/>
      <c r="Q65" s="266">
        <v>0.09802</v>
      </c>
      <c r="R65" s="130"/>
      <c r="S65" s="130"/>
    </row>
    <row r="66" spans="1:19" s="131" customFormat="1" ht="12.75">
      <c r="A66" s="271" t="s">
        <v>685</v>
      </c>
      <c r="B66" s="264" t="s">
        <v>544</v>
      </c>
      <c r="C66" s="264" t="s">
        <v>585</v>
      </c>
      <c r="D66" s="193"/>
      <c r="E66" s="266">
        <v>179818</v>
      </c>
      <c r="F66" s="193"/>
      <c r="G66" s="266">
        <v>0.05</v>
      </c>
      <c r="H66" s="193"/>
      <c r="I66" s="265">
        <v>8990.9</v>
      </c>
      <c r="J66" s="193"/>
      <c r="K66" s="266">
        <v>0.05</v>
      </c>
      <c r="L66" s="193"/>
      <c r="M66" s="265">
        <v>8990.9</v>
      </c>
      <c r="N66" s="193"/>
      <c r="O66" s="266">
        <v>1.096478</v>
      </c>
      <c r="P66" s="193"/>
      <c r="Q66" s="266">
        <v>0.055989</v>
      </c>
      <c r="R66" s="130"/>
      <c r="S66" s="130"/>
    </row>
    <row r="67" spans="1:19" s="131" customFormat="1" ht="12.75">
      <c r="A67" s="271" t="s">
        <v>686</v>
      </c>
      <c r="B67" s="264" t="s">
        <v>543</v>
      </c>
      <c r="C67" s="264" t="s">
        <v>586</v>
      </c>
      <c r="D67" s="193"/>
      <c r="E67" s="266">
        <v>2052364</v>
      </c>
      <c r="F67" s="193"/>
      <c r="G67" s="266">
        <v>1.0245</v>
      </c>
      <c r="H67" s="193"/>
      <c r="I67" s="265">
        <v>2102646.92</v>
      </c>
      <c r="J67" s="193"/>
      <c r="K67" s="266">
        <v>0.909</v>
      </c>
      <c r="L67" s="193"/>
      <c r="M67" s="265">
        <v>1865598.88</v>
      </c>
      <c r="N67" s="193"/>
      <c r="O67" s="266">
        <v>0.41767</v>
      </c>
      <c r="P67" s="193"/>
      <c r="Q67" s="266">
        <v>11.617581</v>
      </c>
      <c r="R67" s="130"/>
      <c r="S67" s="130"/>
    </row>
    <row r="68" spans="1:19" s="131" customFormat="1" ht="12.75">
      <c r="A68" s="271" t="s">
        <v>686</v>
      </c>
      <c r="B68" s="264" t="s">
        <v>544</v>
      </c>
      <c r="C68" s="264" t="s">
        <v>586</v>
      </c>
      <c r="D68" s="193"/>
      <c r="E68" s="266">
        <v>887018</v>
      </c>
      <c r="F68" s="193"/>
      <c r="G68" s="266">
        <v>1.0245</v>
      </c>
      <c r="H68" s="193"/>
      <c r="I68" s="265">
        <v>908749.94</v>
      </c>
      <c r="J68" s="193"/>
      <c r="K68" s="266">
        <v>0.909</v>
      </c>
      <c r="L68" s="193"/>
      <c r="M68" s="265">
        <v>806299.36</v>
      </c>
      <c r="N68" s="193"/>
      <c r="O68" s="266">
        <v>0.180514</v>
      </c>
      <c r="P68" s="193"/>
      <c r="Q68" s="266">
        <v>5.021041</v>
      </c>
      <c r="R68" s="130"/>
      <c r="S68" s="130"/>
    </row>
    <row r="69" spans="1:19" s="131" customFormat="1" ht="12.75">
      <c r="A69" s="271" t="s">
        <v>687</v>
      </c>
      <c r="B69" s="264" t="s">
        <v>544</v>
      </c>
      <c r="C69" s="264" t="s">
        <v>587</v>
      </c>
      <c r="D69" s="193"/>
      <c r="E69" s="266">
        <v>15557</v>
      </c>
      <c r="F69" s="193"/>
      <c r="G69" s="266">
        <v>1.5779</v>
      </c>
      <c r="H69" s="193"/>
      <c r="I69" s="265">
        <v>24547.39</v>
      </c>
      <c r="J69" s="193"/>
      <c r="K69" s="266">
        <v>0.714</v>
      </c>
      <c r="L69" s="193"/>
      <c r="M69" s="265">
        <v>11107.7</v>
      </c>
      <c r="N69" s="193"/>
      <c r="O69" s="266">
        <v>1.138544</v>
      </c>
      <c r="P69" s="193"/>
      <c r="Q69" s="266">
        <v>0.069171</v>
      </c>
      <c r="R69" s="130"/>
      <c r="S69" s="130"/>
    </row>
    <row r="70" spans="1:19" s="131" customFormat="1" ht="12.75">
      <c r="A70" s="271" t="s">
        <v>688</v>
      </c>
      <c r="B70" s="264" t="s">
        <v>544</v>
      </c>
      <c r="C70" s="264" t="s">
        <v>588</v>
      </c>
      <c r="D70" s="193"/>
      <c r="E70" s="266">
        <v>438277</v>
      </c>
      <c r="F70" s="193"/>
      <c r="G70" s="266">
        <v>0.2</v>
      </c>
      <c r="H70" s="193"/>
      <c r="I70" s="265">
        <v>87655.4</v>
      </c>
      <c r="J70" s="193"/>
      <c r="K70" s="266">
        <v>0.2386</v>
      </c>
      <c r="L70" s="193"/>
      <c r="M70" s="265">
        <v>104572.89</v>
      </c>
      <c r="N70" s="193"/>
      <c r="O70" s="266">
        <v>7.592562</v>
      </c>
      <c r="P70" s="193"/>
      <c r="Q70" s="266">
        <v>0.651203</v>
      </c>
      <c r="R70" s="130"/>
      <c r="S70" s="130"/>
    </row>
    <row r="71" spans="1:19" s="131" customFormat="1" ht="12.75">
      <c r="A71" s="271" t="s">
        <v>689</v>
      </c>
      <c r="B71" s="264" t="s">
        <v>544</v>
      </c>
      <c r="C71" s="264" t="s">
        <v>589</v>
      </c>
      <c r="D71" s="193"/>
      <c r="E71" s="266">
        <v>102217</v>
      </c>
      <c r="F71" s="193"/>
      <c r="G71" s="266">
        <v>1.0412</v>
      </c>
      <c r="H71" s="193"/>
      <c r="I71" s="265">
        <v>106428.34</v>
      </c>
      <c r="J71" s="193"/>
      <c r="K71" s="266">
        <v>0.35</v>
      </c>
      <c r="L71" s="193"/>
      <c r="M71" s="265">
        <v>35775.95</v>
      </c>
      <c r="N71" s="193"/>
      <c r="O71" s="266">
        <v>0.28847</v>
      </c>
      <c r="P71" s="193"/>
      <c r="Q71" s="266">
        <v>0.222786</v>
      </c>
      <c r="R71" s="130"/>
      <c r="S71" s="130"/>
    </row>
    <row r="72" spans="1:19" s="131" customFormat="1" ht="12.75">
      <c r="A72" s="271" t="s">
        <v>690</v>
      </c>
      <c r="B72" s="264" t="s">
        <v>543</v>
      </c>
      <c r="C72" s="264" t="s">
        <v>590</v>
      </c>
      <c r="D72" s="193"/>
      <c r="E72" s="266">
        <v>84867</v>
      </c>
      <c r="F72" s="193"/>
      <c r="G72" s="266">
        <v>1.1456</v>
      </c>
      <c r="H72" s="193"/>
      <c r="I72" s="265">
        <v>97223.64</v>
      </c>
      <c r="J72" s="193"/>
      <c r="K72" s="266">
        <v>0.4956</v>
      </c>
      <c r="L72" s="193"/>
      <c r="M72" s="265">
        <v>42060.09</v>
      </c>
      <c r="N72" s="193"/>
      <c r="O72" s="266">
        <v>2.811173</v>
      </c>
      <c r="P72" s="193"/>
      <c r="Q72" s="266">
        <v>0.261919</v>
      </c>
      <c r="R72" s="130"/>
      <c r="S72" s="130"/>
    </row>
    <row r="73" spans="1:19" s="131" customFormat="1" ht="12.75">
      <c r="A73" s="271" t="s">
        <v>691</v>
      </c>
      <c r="B73" s="264" t="s">
        <v>543</v>
      </c>
      <c r="C73" s="264" t="s">
        <v>591</v>
      </c>
      <c r="D73" s="193"/>
      <c r="E73" s="266">
        <v>834770</v>
      </c>
      <c r="F73" s="193"/>
      <c r="G73" s="266">
        <v>0.6125</v>
      </c>
      <c r="H73" s="193"/>
      <c r="I73" s="265">
        <v>511296.63</v>
      </c>
      <c r="J73" s="193"/>
      <c r="K73" s="266">
        <v>0.3245</v>
      </c>
      <c r="L73" s="193"/>
      <c r="M73" s="265">
        <v>270882.87</v>
      </c>
      <c r="N73" s="193"/>
      <c r="O73" s="266">
        <v>8.340006</v>
      </c>
      <c r="P73" s="193"/>
      <c r="Q73" s="266">
        <v>1.68686</v>
      </c>
      <c r="R73" s="130"/>
      <c r="S73" s="130"/>
    </row>
    <row r="74" spans="1:19" s="131" customFormat="1" ht="12.75">
      <c r="A74" s="271" t="s">
        <v>692</v>
      </c>
      <c r="B74" s="264" t="s">
        <v>543</v>
      </c>
      <c r="C74" s="264" t="s">
        <v>592</v>
      </c>
      <c r="D74" s="193"/>
      <c r="E74" s="266">
        <v>171699</v>
      </c>
      <c r="F74" s="193"/>
      <c r="G74" s="266">
        <v>0.43</v>
      </c>
      <c r="H74" s="193"/>
      <c r="I74" s="265">
        <v>73830.57</v>
      </c>
      <c r="J74" s="193"/>
      <c r="K74" s="266">
        <v>0.2438</v>
      </c>
      <c r="L74" s="193"/>
      <c r="M74" s="265">
        <v>41860.22</v>
      </c>
      <c r="N74" s="193"/>
      <c r="O74" s="266">
        <v>9.097614</v>
      </c>
      <c r="P74" s="193"/>
      <c r="Q74" s="266">
        <v>0.260675</v>
      </c>
      <c r="R74" s="130"/>
      <c r="S74" s="130"/>
    </row>
    <row r="75" spans="1:19" s="131" customFormat="1" ht="12.75">
      <c r="A75" s="271" t="s">
        <v>693</v>
      </c>
      <c r="B75" s="264" t="s">
        <v>544</v>
      </c>
      <c r="C75" s="264" t="s">
        <v>593</v>
      </c>
      <c r="D75" s="193"/>
      <c r="E75" s="266">
        <v>9391</v>
      </c>
      <c r="F75" s="193"/>
      <c r="G75" s="266">
        <v>0.2907</v>
      </c>
      <c r="H75" s="193"/>
      <c r="I75" s="265">
        <v>2729.96</v>
      </c>
      <c r="J75" s="193"/>
      <c r="K75" s="266">
        <v>0.1291</v>
      </c>
      <c r="L75" s="193"/>
      <c r="M75" s="265">
        <v>1212.38</v>
      </c>
      <c r="N75" s="193"/>
      <c r="O75" s="266">
        <v>1.214285</v>
      </c>
      <c r="P75" s="193"/>
      <c r="Q75" s="266">
        <v>0.00755</v>
      </c>
      <c r="R75" s="130"/>
      <c r="S75" s="130"/>
    </row>
    <row r="76" spans="1:19" s="131" customFormat="1" ht="12.75">
      <c r="A76" s="271" t="s">
        <v>694</v>
      </c>
      <c r="B76" s="264" t="s">
        <v>544</v>
      </c>
      <c r="C76" s="264" t="s">
        <v>594</v>
      </c>
      <c r="D76" s="193"/>
      <c r="E76" s="266">
        <v>10546</v>
      </c>
      <c r="F76" s="193"/>
      <c r="G76" s="266">
        <v>0.35</v>
      </c>
      <c r="H76" s="193"/>
      <c r="I76" s="265">
        <v>3691.1</v>
      </c>
      <c r="J76" s="193"/>
      <c r="K76" s="266">
        <v>0.5</v>
      </c>
      <c r="L76" s="193"/>
      <c r="M76" s="265">
        <v>5273</v>
      </c>
      <c r="N76" s="193"/>
      <c r="O76" s="266">
        <v>2.599605</v>
      </c>
      <c r="P76" s="193"/>
      <c r="Q76" s="266">
        <v>0.032836</v>
      </c>
      <c r="R76" s="130"/>
      <c r="S76" s="130"/>
    </row>
    <row r="77" spans="1:17" s="131" customFormat="1" ht="12.75">
      <c r="A77" s="150" t="s">
        <v>39</v>
      </c>
      <c r="B77" s="150"/>
      <c r="C77" s="159"/>
      <c r="D77" s="151">
        <v>603</v>
      </c>
      <c r="E77" s="147"/>
      <c r="F77" s="151">
        <v>614</v>
      </c>
      <c r="G77" s="147"/>
      <c r="H77" s="151">
        <v>625</v>
      </c>
      <c r="I77" s="152"/>
      <c r="J77" s="151">
        <v>636</v>
      </c>
      <c r="K77" s="152"/>
      <c r="L77" s="151">
        <v>647</v>
      </c>
      <c r="M77" s="152"/>
      <c r="N77" s="151">
        <v>658</v>
      </c>
      <c r="O77" s="152"/>
      <c r="P77" s="151">
        <v>669</v>
      </c>
      <c r="Q77" s="148"/>
    </row>
    <row r="78" spans="1:17" s="131" customFormat="1" ht="12.75">
      <c r="A78" s="243" t="s">
        <v>695</v>
      </c>
      <c r="B78" s="242" t="s">
        <v>544</v>
      </c>
      <c r="C78" s="242" t="s">
        <v>596</v>
      </c>
      <c r="D78" s="151"/>
      <c r="E78" s="266">
        <v>218342</v>
      </c>
      <c r="F78" s="151"/>
      <c r="G78" s="266">
        <v>0.696</v>
      </c>
      <c r="H78" s="151"/>
      <c r="I78" s="265">
        <v>151966.03</v>
      </c>
      <c r="J78" s="151"/>
      <c r="K78" s="266">
        <v>0.4</v>
      </c>
      <c r="L78" s="151"/>
      <c r="M78" s="265">
        <v>87336.8</v>
      </c>
      <c r="N78" s="151"/>
      <c r="O78" s="266">
        <v>1.754675</v>
      </c>
      <c r="P78" s="151"/>
      <c r="Q78" s="266">
        <v>0.54387</v>
      </c>
    </row>
    <row r="79" spans="1:18" s="131" customFormat="1" ht="18.75" customHeight="1">
      <c r="A79" s="146" t="s">
        <v>453</v>
      </c>
      <c r="B79" s="146"/>
      <c r="C79" s="150"/>
      <c r="D79" s="151">
        <v>604</v>
      </c>
      <c r="E79" s="152"/>
      <c r="F79" s="153">
        <v>615</v>
      </c>
      <c r="G79" s="150"/>
      <c r="H79" s="153">
        <v>626</v>
      </c>
      <c r="I79" s="154"/>
      <c r="J79" s="155">
        <v>637</v>
      </c>
      <c r="K79" s="149"/>
      <c r="L79" s="156">
        <v>648</v>
      </c>
      <c r="M79" s="154"/>
      <c r="N79" s="157">
        <v>659</v>
      </c>
      <c r="O79" s="149"/>
      <c r="P79" s="155">
        <v>670</v>
      </c>
      <c r="Q79" s="158"/>
      <c r="R79" s="130"/>
    </row>
    <row r="80" spans="1:18" s="131" customFormat="1" ht="22.5">
      <c r="A80" s="271" t="s">
        <v>696</v>
      </c>
      <c r="B80" s="264" t="s">
        <v>543</v>
      </c>
      <c r="C80" s="264" t="s">
        <v>598</v>
      </c>
      <c r="D80" s="151"/>
      <c r="E80" s="266">
        <v>274</v>
      </c>
      <c r="F80" s="153"/>
      <c r="G80" s="266">
        <v>7.27</v>
      </c>
      <c r="H80" s="153"/>
      <c r="I80" s="265">
        <v>1991.98</v>
      </c>
      <c r="J80" s="155"/>
      <c r="K80" s="266">
        <v>7.3</v>
      </c>
      <c r="L80" s="156"/>
      <c r="M80" s="265">
        <v>2000.2</v>
      </c>
      <c r="N80" s="157"/>
      <c r="O80" s="266">
        <v>0.025313</v>
      </c>
      <c r="P80" s="155"/>
      <c r="Q80" s="266">
        <v>0.012456</v>
      </c>
      <c r="R80" s="130"/>
    </row>
    <row r="81" spans="1:18" s="131" customFormat="1" ht="22.5">
      <c r="A81" s="271" t="s">
        <v>697</v>
      </c>
      <c r="B81" s="264" t="s">
        <v>543</v>
      </c>
      <c r="C81" s="264" t="s">
        <v>600</v>
      </c>
      <c r="D81" s="151"/>
      <c r="E81" s="266">
        <v>31820</v>
      </c>
      <c r="F81" s="153"/>
      <c r="G81" s="266">
        <v>1.05</v>
      </c>
      <c r="H81" s="153"/>
      <c r="I81" s="265">
        <v>33411</v>
      </c>
      <c r="J81" s="155"/>
      <c r="K81" s="266">
        <v>1.2</v>
      </c>
      <c r="L81" s="156"/>
      <c r="M81" s="265">
        <v>38184</v>
      </c>
      <c r="N81" s="157"/>
      <c r="O81" s="266">
        <v>1.615556</v>
      </c>
      <c r="P81" s="155"/>
      <c r="Q81" s="266">
        <v>0.237782</v>
      </c>
      <c r="R81" s="130"/>
    </row>
    <row r="82" spans="1:18" s="131" customFormat="1" ht="22.5">
      <c r="A82" s="271" t="s">
        <v>697</v>
      </c>
      <c r="B82" s="264" t="s">
        <v>544</v>
      </c>
      <c r="C82" s="264" t="s">
        <v>600</v>
      </c>
      <c r="D82" s="151"/>
      <c r="E82" s="266">
        <v>20000</v>
      </c>
      <c r="F82" s="153"/>
      <c r="G82" s="266">
        <v>1.05</v>
      </c>
      <c r="H82" s="153"/>
      <c r="I82" s="265">
        <v>21000</v>
      </c>
      <c r="J82" s="155"/>
      <c r="K82" s="266">
        <v>1.2</v>
      </c>
      <c r="L82" s="156"/>
      <c r="M82" s="265">
        <v>24000</v>
      </c>
      <c r="N82" s="157"/>
      <c r="O82" s="266">
        <v>1.015435</v>
      </c>
      <c r="P82" s="155"/>
      <c r="Q82" s="266">
        <v>0.149454</v>
      </c>
      <c r="R82" s="130"/>
    </row>
    <row r="83" spans="1:18" s="131" customFormat="1" ht="12.75">
      <c r="A83" s="271" t="s">
        <v>698</v>
      </c>
      <c r="B83" s="264" t="s">
        <v>544</v>
      </c>
      <c r="C83" s="264" t="s">
        <v>601</v>
      </c>
      <c r="D83" s="151"/>
      <c r="E83" s="266">
        <v>9425</v>
      </c>
      <c r="F83" s="153"/>
      <c r="G83" s="266">
        <v>1.13</v>
      </c>
      <c r="H83" s="153"/>
      <c r="I83" s="265">
        <v>10650.25</v>
      </c>
      <c r="J83" s="155"/>
      <c r="K83" s="266">
        <v>0.8</v>
      </c>
      <c r="L83" s="156"/>
      <c r="M83" s="265">
        <v>7540</v>
      </c>
      <c r="N83" s="157"/>
      <c r="O83" s="266">
        <v>0.191296</v>
      </c>
      <c r="P83" s="155"/>
      <c r="Q83" s="266">
        <v>0.046954</v>
      </c>
      <c r="R83" s="130"/>
    </row>
    <row r="84" spans="1:18" s="131" customFormat="1" ht="12.75">
      <c r="A84" s="271" t="s">
        <v>699</v>
      </c>
      <c r="B84" s="264" t="s">
        <v>544</v>
      </c>
      <c r="C84" s="264" t="s">
        <v>602</v>
      </c>
      <c r="D84" s="151"/>
      <c r="E84" s="266">
        <v>55447</v>
      </c>
      <c r="F84" s="153"/>
      <c r="G84" s="266">
        <v>2.75</v>
      </c>
      <c r="H84" s="153"/>
      <c r="I84" s="265">
        <v>152479.25</v>
      </c>
      <c r="J84" s="155"/>
      <c r="K84" s="266">
        <v>0.9</v>
      </c>
      <c r="L84" s="156"/>
      <c r="M84" s="265">
        <v>49902.3</v>
      </c>
      <c r="N84" s="157"/>
      <c r="O84" s="266">
        <v>1.360244</v>
      </c>
      <c r="P84" s="155"/>
      <c r="Q84" s="266">
        <v>0.310755</v>
      </c>
      <c r="R84" s="130"/>
    </row>
    <row r="85" spans="1:18" s="131" customFormat="1" ht="22.5">
      <c r="A85" s="271" t="s">
        <v>700</v>
      </c>
      <c r="B85" s="264" t="s">
        <v>543</v>
      </c>
      <c r="C85" s="264" t="s">
        <v>603</v>
      </c>
      <c r="D85" s="151"/>
      <c r="E85" s="266">
        <v>29201</v>
      </c>
      <c r="F85" s="153"/>
      <c r="G85" s="266">
        <v>32</v>
      </c>
      <c r="H85" s="153"/>
      <c r="I85" s="265">
        <v>934432</v>
      </c>
      <c r="J85" s="155"/>
      <c r="K85" s="266">
        <v>0.5159</v>
      </c>
      <c r="L85" s="156"/>
      <c r="M85" s="265">
        <v>15064.8</v>
      </c>
      <c r="N85" s="157"/>
      <c r="O85" s="266">
        <v>1.73897</v>
      </c>
      <c r="P85" s="155"/>
      <c r="Q85" s="266">
        <v>0.093813</v>
      </c>
      <c r="R85" s="130"/>
    </row>
    <row r="86" spans="1:17" s="131" customFormat="1" ht="12.75">
      <c r="A86" s="146" t="s">
        <v>454</v>
      </c>
      <c r="B86" s="146"/>
      <c r="C86" s="159"/>
      <c r="D86" s="151">
        <v>605</v>
      </c>
      <c r="E86" s="149"/>
      <c r="F86" s="153">
        <v>616</v>
      </c>
      <c r="G86" s="160"/>
      <c r="H86" s="156">
        <v>627</v>
      </c>
      <c r="I86" s="245">
        <f>SUM(I17:I85)</f>
        <v>14234727.770000005</v>
      </c>
      <c r="J86" s="153">
        <v>638</v>
      </c>
      <c r="K86" s="150"/>
      <c r="L86" s="156">
        <v>649</v>
      </c>
      <c r="M86" s="245">
        <f>SUM(M18:M85)</f>
        <v>10352446.780000001</v>
      </c>
      <c r="N86" s="162">
        <v>660</v>
      </c>
      <c r="O86" s="150"/>
      <c r="P86" s="156">
        <v>671</v>
      </c>
      <c r="Q86" s="246">
        <v>0.644674</v>
      </c>
    </row>
    <row r="87" spans="1:21" s="131" customFormat="1" ht="12.75" customHeight="1">
      <c r="A87" s="163" t="s">
        <v>455</v>
      </c>
      <c r="B87" s="163"/>
      <c r="C87" s="159"/>
      <c r="D87" s="151">
        <v>606</v>
      </c>
      <c r="E87" s="164"/>
      <c r="F87" s="153">
        <v>617</v>
      </c>
      <c r="G87" s="160"/>
      <c r="H87" s="156">
        <v>628</v>
      </c>
      <c r="I87" s="161"/>
      <c r="J87" s="153">
        <v>639</v>
      </c>
      <c r="K87" s="150"/>
      <c r="L87" s="156">
        <v>650</v>
      </c>
      <c r="M87" s="161"/>
      <c r="N87" s="162">
        <v>661</v>
      </c>
      <c r="O87" s="150"/>
      <c r="P87" s="156">
        <v>672</v>
      </c>
      <c r="Q87" s="165"/>
      <c r="R87" s="130"/>
      <c r="S87" s="130"/>
      <c r="T87" s="166"/>
      <c r="U87" s="166"/>
    </row>
    <row r="88" spans="1:21" s="131" customFormat="1" ht="12.75" customHeight="1">
      <c r="A88" s="146" t="s">
        <v>38</v>
      </c>
      <c r="B88" s="146"/>
      <c r="C88" s="159"/>
      <c r="D88" s="151">
        <v>607</v>
      </c>
      <c r="E88" s="164"/>
      <c r="F88" s="153">
        <v>618</v>
      </c>
      <c r="G88" s="160"/>
      <c r="H88" s="156">
        <v>629</v>
      </c>
      <c r="I88" s="150"/>
      <c r="J88" s="153">
        <v>640</v>
      </c>
      <c r="K88" s="150"/>
      <c r="L88" s="156">
        <v>651</v>
      </c>
      <c r="M88" s="167"/>
      <c r="N88" s="162">
        <v>662</v>
      </c>
      <c r="O88" s="150"/>
      <c r="P88" s="156">
        <v>673</v>
      </c>
      <c r="Q88" s="150"/>
      <c r="R88" s="130"/>
      <c r="S88" s="130"/>
      <c r="T88" s="166"/>
      <c r="U88" s="166"/>
    </row>
    <row r="89" spans="1:21" s="131" customFormat="1" ht="12.75" customHeight="1">
      <c r="A89" s="243" t="s">
        <v>701</v>
      </c>
      <c r="B89" s="242" t="s">
        <v>544</v>
      </c>
      <c r="C89" s="242" t="s">
        <v>576</v>
      </c>
      <c r="D89" s="151"/>
      <c r="E89" s="266">
        <v>63826</v>
      </c>
      <c r="F89" s="153"/>
      <c r="G89" s="266">
        <v>5.4763</v>
      </c>
      <c r="H89" s="156"/>
      <c r="I89" s="265">
        <v>349531.86</v>
      </c>
      <c r="J89" s="153"/>
      <c r="K89" s="266">
        <v>1.3691</v>
      </c>
      <c r="L89" s="156"/>
      <c r="M89" s="265">
        <v>87384.18</v>
      </c>
      <c r="N89" s="162"/>
      <c r="O89" s="266">
        <v>3.856428</v>
      </c>
      <c r="P89" s="156"/>
      <c r="Q89" s="266">
        <v>0.544165</v>
      </c>
      <c r="R89" s="130"/>
      <c r="S89" s="130"/>
      <c r="T89" s="166"/>
      <c r="U89" s="166"/>
    </row>
    <row r="90" spans="1:21" s="131" customFormat="1" ht="12.75">
      <c r="A90" s="146" t="s">
        <v>39</v>
      </c>
      <c r="B90" s="146"/>
      <c r="C90" s="159"/>
      <c r="D90" s="151">
        <v>608</v>
      </c>
      <c r="E90" s="150"/>
      <c r="F90" s="151">
        <v>619</v>
      </c>
      <c r="G90" s="150"/>
      <c r="H90" s="151">
        <v>630</v>
      </c>
      <c r="I90" s="245"/>
      <c r="J90" s="153">
        <v>641</v>
      </c>
      <c r="K90" s="150"/>
      <c r="L90" s="156">
        <v>652</v>
      </c>
      <c r="M90" s="168"/>
      <c r="N90" s="156">
        <v>663</v>
      </c>
      <c r="O90" s="150"/>
      <c r="P90" s="156">
        <v>674</v>
      </c>
      <c r="Q90" s="169"/>
      <c r="R90" s="130"/>
      <c r="S90" s="130"/>
      <c r="T90" s="166"/>
      <c r="U90" s="166"/>
    </row>
    <row r="91" spans="1:21" s="131" customFormat="1" ht="12.75">
      <c r="A91" s="146" t="s">
        <v>453</v>
      </c>
      <c r="B91" s="146"/>
      <c r="C91" s="159"/>
      <c r="D91" s="151">
        <v>609</v>
      </c>
      <c r="E91" s="149"/>
      <c r="F91" s="151">
        <v>620</v>
      </c>
      <c r="G91" s="149"/>
      <c r="H91" s="151">
        <v>631</v>
      </c>
      <c r="I91" s="250"/>
      <c r="J91" s="153">
        <v>642</v>
      </c>
      <c r="K91" s="149"/>
      <c r="L91" s="156">
        <v>653</v>
      </c>
      <c r="M91" s="149"/>
      <c r="N91" s="156">
        <v>664</v>
      </c>
      <c r="O91" s="149"/>
      <c r="P91" s="156">
        <v>675</v>
      </c>
      <c r="Q91" s="148"/>
      <c r="R91" s="130"/>
      <c r="S91" s="130"/>
      <c r="T91" s="166"/>
      <c r="U91" s="166"/>
    </row>
    <row r="92" spans="1:21" s="131" customFormat="1" ht="12.75">
      <c r="A92" s="248" t="s">
        <v>456</v>
      </c>
      <c r="B92" s="248"/>
      <c r="C92" s="203"/>
      <c r="D92" s="151">
        <v>610</v>
      </c>
      <c r="E92" s="170"/>
      <c r="F92" s="151">
        <v>621</v>
      </c>
      <c r="G92" s="171"/>
      <c r="H92" s="151">
        <v>632</v>
      </c>
      <c r="I92" s="265">
        <v>349531.86</v>
      </c>
      <c r="J92" s="153">
        <v>643</v>
      </c>
      <c r="K92" s="173"/>
      <c r="L92" s="156">
        <v>654</v>
      </c>
      <c r="M92" s="265">
        <v>87384.18</v>
      </c>
      <c r="N92" s="156">
        <v>665</v>
      </c>
      <c r="O92" s="175"/>
      <c r="P92" s="156">
        <v>676</v>
      </c>
      <c r="Q92" s="272">
        <v>0.005442</v>
      </c>
      <c r="R92" s="166"/>
      <c r="S92" s="166"/>
      <c r="T92" s="130"/>
      <c r="U92" s="130"/>
    </row>
    <row r="93" spans="1:21" s="131" customFormat="1" ht="12.75">
      <c r="A93" s="251" t="s">
        <v>457</v>
      </c>
      <c r="B93" s="251"/>
      <c r="C93" s="251"/>
      <c r="D93" s="151">
        <v>611</v>
      </c>
      <c r="E93" s="176"/>
      <c r="F93" s="151">
        <v>622</v>
      </c>
      <c r="G93" s="177"/>
      <c r="H93" s="151">
        <v>633</v>
      </c>
      <c r="I93" s="273">
        <v>14584259.63</v>
      </c>
      <c r="J93" s="153">
        <v>644</v>
      </c>
      <c r="K93" s="173"/>
      <c r="L93" s="156">
        <v>655</v>
      </c>
      <c r="M93" s="273">
        <v>10439830.96</v>
      </c>
      <c r="N93" s="156">
        <v>666</v>
      </c>
      <c r="O93" s="175"/>
      <c r="P93" s="156">
        <v>677</v>
      </c>
      <c r="Q93" s="274">
        <v>0.650116</v>
      </c>
      <c r="R93" s="166"/>
      <c r="S93" s="166"/>
      <c r="T93" s="130"/>
      <c r="U93" s="130"/>
    </row>
    <row r="94" spans="1:17" s="131" customFormat="1" ht="12.75">
      <c r="A94" s="122"/>
      <c r="B94" s="122"/>
      <c r="C94" s="122"/>
      <c r="D94" s="122"/>
      <c r="E94" s="122"/>
      <c r="F94" s="122"/>
      <c r="G94" s="122"/>
      <c r="H94" s="122"/>
      <c r="I94" s="179"/>
      <c r="J94" s="121"/>
      <c r="K94" s="121"/>
      <c r="L94" s="121"/>
      <c r="M94" s="179"/>
      <c r="N94" s="121"/>
      <c r="O94" s="121"/>
      <c r="P94" s="180"/>
      <c r="Q94" s="121"/>
    </row>
    <row r="95" spans="1:17" s="131" customFormat="1" ht="12.75">
      <c r="A95" s="181" t="s">
        <v>458</v>
      </c>
      <c r="B95" s="181"/>
      <c r="C95" s="181"/>
      <c r="D95" s="181"/>
      <c r="E95" s="181"/>
      <c r="F95" s="122"/>
      <c r="G95" s="122"/>
      <c r="H95" s="122"/>
      <c r="I95" s="275"/>
      <c r="K95" s="122"/>
      <c r="L95" s="182" t="s">
        <v>222</v>
      </c>
      <c r="M95" s="342" t="s">
        <v>459</v>
      </c>
      <c r="N95" s="342"/>
      <c r="O95" s="342"/>
      <c r="P95" s="342"/>
      <c r="Q95" s="342"/>
    </row>
    <row r="96" spans="1:17" s="131" customFormat="1" ht="12.75">
      <c r="A96" s="181" t="s">
        <v>707</v>
      </c>
      <c r="B96" s="181"/>
      <c r="C96" s="181"/>
      <c r="D96" s="181" t="s">
        <v>460</v>
      </c>
      <c r="E96" s="122"/>
      <c r="F96" s="122"/>
      <c r="G96" s="122"/>
      <c r="H96" s="122"/>
      <c r="I96" s="122"/>
      <c r="J96" s="122"/>
      <c r="K96" s="181"/>
      <c r="L96" s="122"/>
      <c r="M96" s="342" t="s">
        <v>440</v>
      </c>
      <c r="N96" s="342"/>
      <c r="O96" s="342"/>
      <c r="P96" s="342"/>
      <c r="Q96" s="342"/>
    </row>
    <row r="97" spans="1:17" s="131" customFormat="1" ht="12.75">
      <c r="A97" s="121"/>
      <c r="B97" s="121"/>
      <c r="C97" s="121"/>
      <c r="D97" s="121"/>
      <c r="E97" s="124"/>
      <c r="F97" s="121"/>
      <c r="G97" s="125"/>
      <c r="H97" s="121"/>
      <c r="I97" s="121"/>
      <c r="J97" s="121"/>
      <c r="K97" s="125"/>
      <c r="L97" s="121"/>
      <c r="M97" s="126"/>
      <c r="N97" s="121"/>
      <c r="O97" s="183"/>
      <c r="P97" s="121"/>
      <c r="Q97" s="121"/>
    </row>
    <row r="98" spans="1:17" s="131" customFormat="1" ht="12.75">
      <c r="A98" s="121"/>
      <c r="B98" s="121"/>
      <c r="C98" s="122" t="s">
        <v>461</v>
      </c>
      <c r="D98" s="121"/>
      <c r="E98" s="121"/>
      <c r="F98" s="124"/>
      <c r="G98" s="121"/>
      <c r="H98" s="121"/>
      <c r="I98" s="184"/>
      <c r="J98" s="184"/>
      <c r="K98" s="125"/>
      <c r="L98" s="121"/>
      <c r="M98" s="126"/>
      <c r="N98" s="121"/>
      <c r="O98" s="122"/>
      <c r="P98" s="121"/>
      <c r="Q98" s="121"/>
    </row>
    <row r="99" spans="1:17" s="131" customFormat="1" ht="12.75">
      <c r="A99" s="121"/>
      <c r="B99" s="121"/>
      <c r="C99" s="122" t="s">
        <v>462</v>
      </c>
      <c r="D99" s="122"/>
      <c r="E99" s="122"/>
      <c r="F99" s="122"/>
      <c r="G99" s="122"/>
      <c r="H99" s="121"/>
      <c r="I99" s="121"/>
      <c r="J99" s="121"/>
      <c r="K99" s="125"/>
      <c r="L99" s="121"/>
      <c r="M99" s="126"/>
      <c r="N99" s="121"/>
      <c r="O99" s="183"/>
      <c r="P99" s="121"/>
      <c r="Q99" s="121"/>
    </row>
    <row r="100" spans="1:17" s="131" customFormat="1" ht="12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1"/>
    </row>
    <row r="101" spans="1:17" s="131" customFormat="1" ht="12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1"/>
    </row>
  </sheetData>
  <sheetProtection/>
  <mergeCells count="22">
    <mergeCell ref="K10:K13"/>
    <mergeCell ref="N10:N14"/>
    <mergeCell ref="G10:G13"/>
    <mergeCell ref="A10:C10"/>
    <mergeCell ref="M96:Q96"/>
    <mergeCell ref="O10:O13"/>
    <mergeCell ref="P10:P14"/>
    <mergeCell ref="Q10:Q13"/>
    <mergeCell ref="M95:Q95"/>
    <mergeCell ref="E10:E13"/>
    <mergeCell ref="I10:I13"/>
    <mergeCell ref="M10:M13"/>
    <mergeCell ref="J10:J14"/>
    <mergeCell ref="L10:L14"/>
    <mergeCell ref="A14:C14"/>
    <mergeCell ref="A8:G8"/>
    <mergeCell ref="C11:C13"/>
    <mergeCell ref="H10:H14"/>
    <mergeCell ref="A11:A13"/>
    <mergeCell ref="B11:B13"/>
    <mergeCell ref="D10:D14"/>
    <mergeCell ref="F10:F14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4">
      <selection activeCell="U26" sqref="U26"/>
    </sheetView>
  </sheetViews>
  <sheetFormatPr defaultColWidth="9.140625" defaultRowHeight="12.75"/>
  <cols>
    <col min="1" max="1" width="3.8515625" style="0" customWidth="1"/>
    <col min="2" max="2" width="37.28125" style="0" customWidth="1"/>
    <col min="5" max="5" width="5.00390625" style="0" customWidth="1"/>
    <col min="7" max="7" width="5.28125" style="0" customWidth="1"/>
    <col min="9" max="9" width="5.421875" style="0" customWidth="1"/>
    <col min="10" max="10" width="9.57421875" style="0" customWidth="1"/>
    <col min="11" max="11" width="5.57421875" style="0" customWidth="1"/>
    <col min="13" max="13" width="4.7109375" style="0" customWidth="1"/>
  </cols>
  <sheetData>
    <row r="1" spans="1:9" ht="12.75">
      <c r="A1" s="4" t="s">
        <v>491</v>
      </c>
      <c r="B1" s="4"/>
      <c r="E1" s="215"/>
      <c r="F1" s="215"/>
      <c r="G1" s="215"/>
      <c r="H1" s="215"/>
      <c r="I1" s="215"/>
    </row>
    <row r="2" spans="1:9" ht="12.75">
      <c r="A2" s="4" t="s">
        <v>489</v>
      </c>
      <c r="B2" s="4"/>
      <c r="E2" s="215"/>
      <c r="F2" s="215"/>
      <c r="G2" s="215"/>
      <c r="H2" s="215"/>
      <c r="I2" s="215"/>
    </row>
    <row r="3" spans="1:9" ht="12.75">
      <c r="A3" s="4" t="s">
        <v>328</v>
      </c>
      <c r="B3" s="4"/>
      <c r="E3" s="215"/>
      <c r="F3" s="215"/>
      <c r="G3" s="215"/>
      <c r="H3" s="215"/>
      <c r="I3" s="215"/>
    </row>
    <row r="4" spans="1:9" ht="12.75">
      <c r="A4" s="4" t="s">
        <v>329</v>
      </c>
      <c r="B4" s="4"/>
      <c r="E4" s="215"/>
      <c r="F4" s="215"/>
      <c r="G4" s="215"/>
      <c r="H4" s="215"/>
      <c r="I4" s="215"/>
    </row>
    <row r="5" ht="12.75">
      <c r="A5" s="223"/>
    </row>
    <row r="7" spans="1:14" ht="12.75">
      <c r="A7" s="224"/>
      <c r="B7" s="225" t="s">
        <v>740</v>
      </c>
      <c r="C7" s="226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2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</row>
    <row r="9" spans="1:14" ht="12.75">
      <c r="A9" s="407" t="s">
        <v>627</v>
      </c>
      <c r="B9" s="409" t="s">
        <v>103</v>
      </c>
      <c r="C9" s="409"/>
      <c r="D9" s="409"/>
      <c r="E9" s="410" t="s">
        <v>1</v>
      </c>
      <c r="F9" s="407" t="s">
        <v>463</v>
      </c>
      <c r="G9" s="410" t="s">
        <v>1</v>
      </c>
      <c r="H9" s="407" t="s">
        <v>119</v>
      </c>
      <c r="I9" s="410" t="s">
        <v>1</v>
      </c>
      <c r="J9" s="407" t="s">
        <v>120</v>
      </c>
      <c r="K9" s="410" t="s">
        <v>1</v>
      </c>
      <c r="L9" s="407" t="s">
        <v>628</v>
      </c>
      <c r="M9" s="410" t="s">
        <v>1</v>
      </c>
      <c r="N9" s="407" t="s">
        <v>127</v>
      </c>
    </row>
    <row r="10" spans="1:14" ht="32.25" customHeight="1">
      <c r="A10" s="408"/>
      <c r="B10" s="228" t="s">
        <v>450</v>
      </c>
      <c r="C10" s="228" t="s">
        <v>451</v>
      </c>
      <c r="D10" s="228" t="s">
        <v>629</v>
      </c>
      <c r="E10" s="410"/>
      <c r="F10" s="408"/>
      <c r="G10" s="410"/>
      <c r="H10" s="408"/>
      <c r="I10" s="410"/>
      <c r="J10" s="408"/>
      <c r="K10" s="410"/>
      <c r="L10" s="408"/>
      <c r="M10" s="410"/>
      <c r="N10" s="408"/>
    </row>
    <row r="11" spans="1:14" ht="12.75">
      <c r="A11" s="229">
        <v>1</v>
      </c>
      <c r="B11" s="411">
        <v>2</v>
      </c>
      <c r="C11" s="411"/>
      <c r="D11" s="411"/>
      <c r="E11" s="410"/>
      <c r="F11" s="228">
        <v>3</v>
      </c>
      <c r="G11" s="410"/>
      <c r="H11" s="228">
        <v>4</v>
      </c>
      <c r="I11" s="410"/>
      <c r="J11" s="228">
        <v>5</v>
      </c>
      <c r="K11" s="410"/>
      <c r="L11" s="228">
        <v>6</v>
      </c>
      <c r="M11" s="410"/>
      <c r="N11" s="228">
        <v>7</v>
      </c>
    </row>
    <row r="12" spans="1:14" ht="12.75">
      <c r="A12" s="228" t="s">
        <v>5</v>
      </c>
      <c r="B12" s="412" t="s">
        <v>630</v>
      </c>
      <c r="C12" s="412"/>
      <c r="D12" s="412"/>
      <c r="E12" s="228">
        <v>733</v>
      </c>
      <c r="F12" s="230" t="s">
        <v>631</v>
      </c>
      <c r="G12" s="228">
        <v>750</v>
      </c>
      <c r="H12" s="230" t="s">
        <v>631</v>
      </c>
      <c r="I12" s="228">
        <v>767</v>
      </c>
      <c r="J12" s="230" t="s">
        <v>631</v>
      </c>
      <c r="K12" s="228">
        <v>784</v>
      </c>
      <c r="L12" s="230" t="s">
        <v>631</v>
      </c>
      <c r="M12" s="228">
        <v>801</v>
      </c>
      <c r="N12" s="230" t="s">
        <v>631</v>
      </c>
    </row>
    <row r="13" spans="1:14" ht="12.75">
      <c r="A13" s="228" t="s">
        <v>632</v>
      </c>
      <c r="B13" s="412" t="s">
        <v>633</v>
      </c>
      <c r="C13" s="412"/>
      <c r="D13" s="412"/>
      <c r="E13" s="231">
        <v>734</v>
      </c>
      <c r="F13" s="232" t="s">
        <v>631</v>
      </c>
      <c r="G13" s="231">
        <v>751</v>
      </c>
      <c r="H13" s="232" t="s">
        <v>631</v>
      </c>
      <c r="I13" s="231">
        <v>768</v>
      </c>
      <c r="J13" s="232" t="s">
        <v>631</v>
      </c>
      <c r="K13" s="228">
        <v>785</v>
      </c>
      <c r="L13" s="232" t="s">
        <v>631</v>
      </c>
      <c r="M13" s="231">
        <v>802</v>
      </c>
      <c r="N13" s="232" t="s">
        <v>631</v>
      </c>
    </row>
    <row r="14" spans="1:14" ht="12.75">
      <c r="A14" s="228" t="s">
        <v>634</v>
      </c>
      <c r="B14" s="412" t="s">
        <v>635</v>
      </c>
      <c r="C14" s="412"/>
      <c r="D14" s="412"/>
      <c r="E14" s="231">
        <v>735</v>
      </c>
      <c r="F14" s="232" t="s">
        <v>631</v>
      </c>
      <c r="G14" s="231">
        <v>752</v>
      </c>
      <c r="H14" s="232" t="s">
        <v>631</v>
      </c>
      <c r="I14" s="231">
        <v>769</v>
      </c>
      <c r="J14" s="232" t="s">
        <v>631</v>
      </c>
      <c r="K14" s="228">
        <v>786</v>
      </c>
      <c r="L14" s="232" t="s">
        <v>631</v>
      </c>
      <c r="M14" s="231">
        <v>803</v>
      </c>
      <c r="N14" s="232" t="s">
        <v>631</v>
      </c>
    </row>
    <row r="15" spans="1:14" ht="12.75">
      <c r="A15" s="228" t="s">
        <v>636</v>
      </c>
      <c r="B15" s="413" t="s">
        <v>637</v>
      </c>
      <c r="C15" s="414"/>
      <c r="D15" s="415"/>
      <c r="E15" s="228">
        <v>736</v>
      </c>
      <c r="F15" s="228" t="s">
        <v>631</v>
      </c>
      <c r="G15" s="228">
        <v>753</v>
      </c>
      <c r="H15" s="228" t="s">
        <v>631</v>
      </c>
      <c r="I15" s="228">
        <v>770</v>
      </c>
      <c r="J15" s="228" t="s">
        <v>631</v>
      </c>
      <c r="K15" s="228">
        <v>787</v>
      </c>
      <c r="L15" s="228" t="s">
        <v>631</v>
      </c>
      <c r="M15" s="228">
        <v>804</v>
      </c>
      <c r="N15" s="228" t="s">
        <v>631</v>
      </c>
    </row>
    <row r="16" spans="1:14" ht="12.75">
      <c r="A16" s="228" t="s">
        <v>638</v>
      </c>
      <c r="B16" s="413" t="s">
        <v>639</v>
      </c>
      <c r="C16" s="414"/>
      <c r="D16" s="415"/>
      <c r="E16" s="228">
        <v>737</v>
      </c>
      <c r="F16" s="228" t="s">
        <v>631</v>
      </c>
      <c r="G16" s="228">
        <v>754</v>
      </c>
      <c r="H16" s="228" t="s">
        <v>631</v>
      </c>
      <c r="I16" s="228">
        <v>771</v>
      </c>
      <c r="J16" s="228" t="s">
        <v>631</v>
      </c>
      <c r="K16" s="228">
        <v>788</v>
      </c>
      <c r="L16" s="228" t="s">
        <v>631</v>
      </c>
      <c r="M16" s="228">
        <v>805</v>
      </c>
      <c r="N16" s="228" t="s">
        <v>631</v>
      </c>
    </row>
    <row r="17" spans="1:14" ht="12.75">
      <c r="A17" s="228" t="s">
        <v>640</v>
      </c>
      <c r="B17" s="416" t="s">
        <v>622</v>
      </c>
      <c r="C17" s="416"/>
      <c r="D17" s="416"/>
      <c r="E17" s="228">
        <v>738</v>
      </c>
      <c r="F17" s="230"/>
      <c r="G17" s="228">
        <v>755</v>
      </c>
      <c r="H17" s="230"/>
      <c r="I17" s="228">
        <v>772</v>
      </c>
      <c r="J17" s="230"/>
      <c r="K17" s="228">
        <v>789</v>
      </c>
      <c r="L17" s="230"/>
      <c r="M17" s="228">
        <v>806</v>
      </c>
      <c r="N17" s="230"/>
    </row>
    <row r="18" spans="1:14" ht="22.5">
      <c r="A18" s="242">
        <v>1</v>
      </c>
      <c r="B18" s="271" t="s">
        <v>626</v>
      </c>
      <c r="C18" s="264" t="s">
        <v>543</v>
      </c>
      <c r="D18" s="264" t="s">
        <v>619</v>
      </c>
      <c r="E18" s="228"/>
      <c r="F18" s="244">
        <v>0</v>
      </c>
      <c r="G18" s="228"/>
      <c r="H18" s="265">
        <v>148709.01</v>
      </c>
      <c r="I18" s="228"/>
      <c r="J18" s="265">
        <v>152645.31</v>
      </c>
      <c r="K18" s="228"/>
      <c r="L18" s="266">
        <v>1.73897</v>
      </c>
      <c r="M18" s="228"/>
      <c r="N18" s="266">
        <v>0.950563</v>
      </c>
    </row>
    <row r="19" spans="1:14" ht="22.5">
      <c r="A19" s="242">
        <v>2</v>
      </c>
      <c r="B19" s="271" t="s">
        <v>741</v>
      </c>
      <c r="C19" s="264" t="s">
        <v>543</v>
      </c>
      <c r="D19" s="264" t="s">
        <v>737</v>
      </c>
      <c r="E19" s="228"/>
      <c r="F19" s="244">
        <v>0</v>
      </c>
      <c r="G19" s="228"/>
      <c r="H19" s="265">
        <v>24803.52</v>
      </c>
      <c r="I19" s="228"/>
      <c r="J19" s="265">
        <v>25258.63</v>
      </c>
      <c r="K19" s="228"/>
      <c r="L19" s="266">
        <v>0.485108</v>
      </c>
      <c r="M19" s="228"/>
      <c r="N19" s="266">
        <v>0.157292</v>
      </c>
    </row>
    <row r="20" spans="1:14" ht="12.75">
      <c r="A20" s="228" t="s">
        <v>641</v>
      </c>
      <c r="B20" s="412" t="s">
        <v>122</v>
      </c>
      <c r="C20" s="412"/>
      <c r="D20" s="412"/>
      <c r="E20" s="228">
        <v>739</v>
      </c>
      <c r="F20" s="230" t="s">
        <v>631</v>
      </c>
      <c r="G20" s="228">
        <v>756</v>
      </c>
      <c r="H20" s="230" t="s">
        <v>631</v>
      </c>
      <c r="I20" s="228">
        <v>773</v>
      </c>
      <c r="J20" s="230"/>
      <c r="K20" s="228">
        <v>790</v>
      </c>
      <c r="L20" s="230" t="s">
        <v>631</v>
      </c>
      <c r="M20" s="228">
        <v>807</v>
      </c>
      <c r="N20" s="233"/>
    </row>
    <row r="21" spans="1:14" ht="12.75">
      <c r="A21" s="228" t="s">
        <v>642</v>
      </c>
      <c r="B21" s="412" t="s">
        <v>623</v>
      </c>
      <c r="C21" s="412"/>
      <c r="D21" s="412"/>
      <c r="E21" s="228">
        <v>740</v>
      </c>
      <c r="F21" s="234">
        <v>0</v>
      </c>
      <c r="G21" s="228">
        <v>757</v>
      </c>
      <c r="H21" s="245">
        <f>SUM(H18:H20)</f>
        <v>173512.53</v>
      </c>
      <c r="I21" s="228">
        <v>774</v>
      </c>
      <c r="J21" s="245">
        <f>SUM(J18:J20)</f>
        <v>177903.94</v>
      </c>
      <c r="K21" s="228">
        <v>791</v>
      </c>
      <c r="L21" s="235"/>
      <c r="M21" s="228">
        <v>808</v>
      </c>
      <c r="N21" s="272">
        <v>0.011079</v>
      </c>
    </row>
    <row r="22" spans="1:14" ht="12.75">
      <c r="A22" s="228" t="s">
        <v>4</v>
      </c>
      <c r="B22" s="417" t="s">
        <v>643</v>
      </c>
      <c r="C22" s="417"/>
      <c r="D22" s="417"/>
      <c r="E22" s="228">
        <v>741</v>
      </c>
      <c r="F22" s="230" t="s">
        <v>631</v>
      </c>
      <c r="G22" s="228">
        <v>758</v>
      </c>
      <c r="H22" s="230"/>
      <c r="I22" s="228">
        <v>775</v>
      </c>
      <c r="J22" s="230"/>
      <c r="K22" s="228">
        <v>792</v>
      </c>
      <c r="L22" s="230" t="s">
        <v>631</v>
      </c>
      <c r="M22" s="228">
        <v>809</v>
      </c>
      <c r="N22" s="230"/>
    </row>
    <row r="23" spans="1:14" ht="12.75">
      <c r="A23" s="228" t="s">
        <v>632</v>
      </c>
      <c r="B23" s="412" t="s">
        <v>633</v>
      </c>
      <c r="C23" s="412"/>
      <c r="D23" s="412"/>
      <c r="E23" s="231">
        <v>742</v>
      </c>
      <c r="F23" s="232" t="s">
        <v>631</v>
      </c>
      <c r="G23" s="231">
        <v>759</v>
      </c>
      <c r="H23" s="232"/>
      <c r="I23" s="231">
        <v>776</v>
      </c>
      <c r="J23" s="232"/>
      <c r="K23" s="231">
        <v>793</v>
      </c>
      <c r="L23" s="232" t="s">
        <v>631</v>
      </c>
      <c r="M23" s="231">
        <v>810</v>
      </c>
      <c r="N23" s="232"/>
    </row>
    <row r="24" spans="1:14" ht="12.75">
      <c r="A24" s="228" t="s">
        <v>634</v>
      </c>
      <c r="B24" s="412" t="s">
        <v>635</v>
      </c>
      <c r="C24" s="412"/>
      <c r="D24" s="412"/>
      <c r="E24" s="231">
        <v>743</v>
      </c>
      <c r="F24" s="232" t="s">
        <v>631</v>
      </c>
      <c r="G24" s="231">
        <v>760</v>
      </c>
      <c r="H24" s="232"/>
      <c r="I24" s="231">
        <v>777</v>
      </c>
      <c r="J24" s="232"/>
      <c r="K24" s="231">
        <v>794</v>
      </c>
      <c r="L24" s="232" t="s">
        <v>631</v>
      </c>
      <c r="M24" s="231">
        <v>811</v>
      </c>
      <c r="N24" s="232"/>
    </row>
    <row r="25" spans="1:14" ht="12.75">
      <c r="A25" s="228" t="s">
        <v>636</v>
      </c>
      <c r="B25" s="412" t="s">
        <v>637</v>
      </c>
      <c r="C25" s="412"/>
      <c r="D25" s="412"/>
      <c r="E25" s="231">
        <v>744</v>
      </c>
      <c r="F25" s="232" t="s">
        <v>631</v>
      </c>
      <c r="G25" s="231">
        <v>761</v>
      </c>
      <c r="H25" s="232"/>
      <c r="I25" s="231">
        <v>778</v>
      </c>
      <c r="J25" s="232"/>
      <c r="K25" s="231">
        <v>795</v>
      </c>
      <c r="L25" s="232" t="s">
        <v>631</v>
      </c>
      <c r="M25" s="231">
        <v>812</v>
      </c>
      <c r="N25" s="232"/>
    </row>
    <row r="26" spans="1:14" ht="12.75">
      <c r="A26" s="228" t="s">
        <v>638</v>
      </c>
      <c r="B26" s="412" t="s">
        <v>639</v>
      </c>
      <c r="C26" s="412"/>
      <c r="D26" s="412"/>
      <c r="E26" s="231">
        <v>745</v>
      </c>
      <c r="F26" s="232" t="s">
        <v>631</v>
      </c>
      <c r="G26" s="231">
        <v>762</v>
      </c>
      <c r="H26" s="232"/>
      <c r="I26" s="231">
        <v>779</v>
      </c>
      <c r="J26" s="232"/>
      <c r="K26" s="231">
        <v>796</v>
      </c>
      <c r="L26" s="232" t="s">
        <v>631</v>
      </c>
      <c r="M26" s="231">
        <v>813</v>
      </c>
      <c r="N26" s="232"/>
    </row>
    <row r="27" spans="1:14" ht="12.75">
      <c r="A27" s="228" t="s">
        <v>640</v>
      </c>
      <c r="B27" s="416" t="s">
        <v>622</v>
      </c>
      <c r="C27" s="416"/>
      <c r="D27" s="416"/>
      <c r="E27" s="228">
        <v>746</v>
      </c>
      <c r="F27" s="230"/>
      <c r="G27" s="228">
        <v>763</v>
      </c>
      <c r="H27" s="230"/>
      <c r="I27" s="228">
        <v>780</v>
      </c>
      <c r="J27" s="230"/>
      <c r="K27" s="228">
        <v>797</v>
      </c>
      <c r="L27" s="236"/>
      <c r="M27" s="228">
        <v>814</v>
      </c>
      <c r="N27" s="230"/>
    </row>
    <row r="28" spans="1:14" ht="12.75">
      <c r="A28" s="228">
        <v>1</v>
      </c>
      <c r="B28" s="243" t="s">
        <v>624</v>
      </c>
      <c r="C28" s="242" t="s">
        <v>544</v>
      </c>
      <c r="D28" s="242" t="s">
        <v>620</v>
      </c>
      <c r="E28" s="228"/>
      <c r="F28" s="237">
        <v>0</v>
      </c>
      <c r="G28" s="230"/>
      <c r="H28" s="265">
        <v>189043.67</v>
      </c>
      <c r="I28" s="230"/>
      <c r="J28" s="265">
        <v>160815.43</v>
      </c>
      <c r="K28" s="230"/>
      <c r="L28" s="266">
        <v>3.323636</v>
      </c>
      <c r="M28" s="230"/>
      <c r="N28" s="246">
        <v>0.01001441</v>
      </c>
    </row>
    <row r="29" spans="1:14" ht="12.75">
      <c r="A29" s="228" t="s">
        <v>641</v>
      </c>
      <c r="B29" s="420" t="s">
        <v>122</v>
      </c>
      <c r="C29" s="420"/>
      <c r="D29" s="420"/>
      <c r="E29" s="228">
        <v>747</v>
      </c>
      <c r="F29" s="230" t="s">
        <v>631</v>
      </c>
      <c r="G29" s="228">
        <v>764</v>
      </c>
      <c r="H29" s="230"/>
      <c r="I29" s="228">
        <v>781</v>
      </c>
      <c r="J29" s="230"/>
      <c r="K29" s="228">
        <v>798</v>
      </c>
      <c r="L29" s="230" t="s">
        <v>631</v>
      </c>
      <c r="M29" s="228">
        <v>815</v>
      </c>
      <c r="N29" s="230"/>
    </row>
    <row r="30" spans="1:14" ht="12.75">
      <c r="A30" s="228" t="s">
        <v>642</v>
      </c>
      <c r="B30" s="416" t="s">
        <v>625</v>
      </c>
      <c r="C30" s="416"/>
      <c r="D30" s="416"/>
      <c r="E30" s="228">
        <v>748</v>
      </c>
      <c r="F30" s="238"/>
      <c r="G30" s="228">
        <v>765</v>
      </c>
      <c r="H30" s="245">
        <f>SUM(H28:H29)</f>
        <v>189043.67</v>
      </c>
      <c r="I30" s="228">
        <v>782</v>
      </c>
      <c r="J30" s="245">
        <f>SUM(J28:J29)</f>
        <v>160815.43</v>
      </c>
      <c r="K30" s="228">
        <v>799</v>
      </c>
      <c r="L30" s="230"/>
      <c r="M30" s="228">
        <v>816</v>
      </c>
      <c r="N30" s="277">
        <v>0.01001441</v>
      </c>
    </row>
    <row r="31" spans="1:14" ht="12.75">
      <c r="A31" s="228" t="s">
        <v>106</v>
      </c>
      <c r="B31" s="417" t="s">
        <v>644</v>
      </c>
      <c r="C31" s="417"/>
      <c r="D31" s="417"/>
      <c r="E31" s="228">
        <v>749</v>
      </c>
      <c r="F31" s="238"/>
      <c r="G31" s="228">
        <v>766</v>
      </c>
      <c r="H31" s="245">
        <f>H21+H30</f>
        <v>362556.2</v>
      </c>
      <c r="I31" s="228">
        <v>783</v>
      </c>
      <c r="J31" s="245">
        <f>J21+J30</f>
        <v>338719.37</v>
      </c>
      <c r="K31" s="228">
        <v>800</v>
      </c>
      <c r="L31" s="239"/>
      <c r="M31" s="276">
        <v>817</v>
      </c>
      <c r="N31" s="272">
        <v>0.021093</v>
      </c>
    </row>
    <row r="32" spans="1:14" ht="12.75">
      <c r="A32" s="240" t="s">
        <v>458</v>
      </c>
      <c r="B32" s="240"/>
      <c r="C32" s="240"/>
      <c r="F32" s="240" t="s">
        <v>460</v>
      </c>
      <c r="G32" s="240"/>
      <c r="H32" s="226"/>
      <c r="I32" s="226"/>
      <c r="J32" s="226"/>
      <c r="K32" s="226"/>
      <c r="L32" s="226"/>
      <c r="M32" s="226"/>
      <c r="N32" s="226"/>
    </row>
    <row r="33" spans="1:14" ht="12.75">
      <c r="A33" s="240" t="s">
        <v>707</v>
      </c>
      <c r="B33" s="240"/>
      <c r="C33" s="240"/>
      <c r="D33" s="226"/>
      <c r="E33" s="226"/>
      <c r="F33" s="226"/>
      <c r="G33" s="241" t="s">
        <v>222</v>
      </c>
      <c r="H33" s="226"/>
      <c r="I33" s="226"/>
      <c r="J33" s="419" t="s">
        <v>459</v>
      </c>
      <c r="K33" s="419"/>
      <c r="L33" s="419"/>
      <c r="M33" s="419"/>
      <c r="N33" s="226"/>
    </row>
    <row r="34" spans="10:13" ht="12.75">
      <c r="J34" s="418" t="s">
        <v>440</v>
      </c>
      <c r="K34" s="418"/>
      <c r="L34" s="418"/>
      <c r="M34" s="418"/>
    </row>
    <row r="35" spans="1:14" ht="12.75">
      <c r="A35" s="226"/>
      <c r="B35" s="226" t="s">
        <v>479</v>
      </c>
      <c r="C35" s="226"/>
      <c r="D35" s="226"/>
      <c r="E35" s="226"/>
      <c r="F35" s="226"/>
      <c r="G35" s="226"/>
      <c r="H35" s="226"/>
      <c r="I35" s="226"/>
      <c r="N35" s="226"/>
    </row>
    <row r="36" spans="1:14" ht="12.75">
      <c r="A36" s="226"/>
      <c r="B36" s="226" t="s">
        <v>462</v>
      </c>
      <c r="C36" s="226"/>
      <c r="D36" s="226"/>
      <c r="E36" s="226"/>
      <c r="F36" s="226"/>
      <c r="G36" s="226"/>
      <c r="H36" s="226"/>
      <c r="I36" s="226"/>
      <c r="N36" s="226"/>
    </row>
    <row r="37" spans="1:14" ht="12.7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</sheetData>
  <sheetProtection/>
  <mergeCells count="32">
    <mergeCell ref="J34:M34"/>
    <mergeCell ref="J33:M33"/>
    <mergeCell ref="B27:D27"/>
    <mergeCell ref="B29:D29"/>
    <mergeCell ref="B30:D30"/>
    <mergeCell ref="B31:D31"/>
    <mergeCell ref="B21:D21"/>
    <mergeCell ref="B22:D22"/>
    <mergeCell ref="B23:D23"/>
    <mergeCell ref="B24:D24"/>
    <mergeCell ref="B25:D25"/>
    <mergeCell ref="B26:D26"/>
    <mergeCell ref="B13:D13"/>
    <mergeCell ref="B14:D14"/>
    <mergeCell ref="B15:D15"/>
    <mergeCell ref="B16:D16"/>
    <mergeCell ref="B17:D17"/>
    <mergeCell ref="B20:D20"/>
    <mergeCell ref="K9:K11"/>
    <mergeCell ref="L9:L10"/>
    <mergeCell ref="M9:M11"/>
    <mergeCell ref="N9:N10"/>
    <mergeCell ref="B11:D11"/>
    <mergeCell ref="B12:D12"/>
    <mergeCell ref="I9:I11"/>
    <mergeCell ref="J9:J10"/>
    <mergeCell ref="A9:A10"/>
    <mergeCell ref="B9:D9"/>
    <mergeCell ref="E9:E11"/>
    <mergeCell ref="F9:F10"/>
    <mergeCell ref="G9:G11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N29" sqref="N28:N2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9" ht="12.75">
      <c r="A1" s="4" t="s">
        <v>491</v>
      </c>
      <c r="B1" s="4"/>
      <c r="E1" s="215"/>
      <c r="F1" s="215"/>
      <c r="G1" s="215"/>
      <c r="H1" s="215"/>
      <c r="I1" s="215"/>
    </row>
    <row r="2" spans="1:9" ht="12.75">
      <c r="A2" s="4" t="s">
        <v>489</v>
      </c>
      <c r="B2" s="4"/>
      <c r="E2" s="215"/>
      <c r="F2" s="215"/>
      <c r="G2" s="215"/>
      <c r="H2" s="215"/>
      <c r="I2" s="215"/>
    </row>
    <row r="3" spans="1:9" ht="12.75">
      <c r="A3" s="4" t="s">
        <v>328</v>
      </c>
      <c r="B3" s="4"/>
      <c r="E3" s="215"/>
      <c r="F3" s="215"/>
      <c r="G3" s="215"/>
      <c r="H3" s="215"/>
      <c r="I3" s="215"/>
    </row>
    <row r="4" spans="1:9" ht="12.75">
      <c r="A4" s="4" t="s">
        <v>329</v>
      </c>
      <c r="B4" s="4"/>
      <c r="E4" s="215"/>
      <c r="F4" s="215"/>
      <c r="G4" s="215"/>
      <c r="H4" s="215"/>
      <c r="I4" s="215"/>
    </row>
    <row r="5" spans="1:7" ht="12.75">
      <c r="A5" s="4"/>
      <c r="B5" s="4"/>
      <c r="F5" s="75"/>
      <c r="G5" s="75"/>
    </row>
    <row r="6" spans="1:7" ht="12.75">
      <c r="A6" s="4"/>
      <c r="B6" s="4"/>
      <c r="F6" s="75"/>
      <c r="G6" s="75"/>
    </row>
    <row r="7" spans="1:2" ht="12.75">
      <c r="A7" s="4"/>
      <c r="B7" s="4"/>
    </row>
    <row r="8" spans="1:9" ht="12.75">
      <c r="A8" s="421" t="s">
        <v>44</v>
      </c>
      <c r="B8" s="421"/>
      <c r="C8" s="421"/>
      <c r="D8" s="421"/>
      <c r="E8" s="421"/>
      <c r="F8" s="421"/>
      <c r="G8" s="421"/>
      <c r="H8" s="421"/>
      <c r="I8" s="421"/>
    </row>
    <row r="9" spans="1:9" ht="12.75">
      <c r="A9" s="421" t="s">
        <v>43</v>
      </c>
      <c r="B9" s="421"/>
      <c r="C9" s="421"/>
      <c r="D9" s="421"/>
      <c r="E9" s="421"/>
      <c r="F9" s="421"/>
      <c r="G9" s="421"/>
      <c r="H9" s="421"/>
      <c r="I9" s="421"/>
    </row>
    <row r="10" spans="2:9" ht="12.75">
      <c r="B10" s="35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425" t="s">
        <v>0</v>
      </c>
      <c r="C11" s="426"/>
      <c r="D11" s="6" t="s">
        <v>124</v>
      </c>
      <c r="E11" s="6" t="s">
        <v>123</v>
      </c>
      <c r="F11" s="6" t="s">
        <v>125</v>
      </c>
      <c r="G11" s="105" t="s">
        <v>428</v>
      </c>
      <c r="H11" s="105" t="s">
        <v>133</v>
      </c>
      <c r="I11" s="6" t="s">
        <v>126</v>
      </c>
    </row>
    <row r="12" spans="2:9" ht="12.75">
      <c r="B12" s="423"/>
      <c r="C12" s="424"/>
      <c r="D12" s="1"/>
      <c r="E12" s="1"/>
      <c r="F12" s="1"/>
      <c r="G12" s="1"/>
      <c r="H12" s="1"/>
      <c r="I12" s="1"/>
    </row>
    <row r="13" spans="2:9" ht="12.75">
      <c r="B13" s="423"/>
      <c r="C13" s="424"/>
      <c r="D13" s="1"/>
      <c r="E13" s="1"/>
      <c r="F13" s="1"/>
      <c r="G13" s="1"/>
      <c r="H13" s="1"/>
      <c r="I13" s="1"/>
    </row>
    <row r="14" spans="2:9" ht="12.75">
      <c r="B14" s="423"/>
      <c r="C14" s="424"/>
      <c r="D14" s="1"/>
      <c r="E14" s="1"/>
      <c r="F14" s="1"/>
      <c r="G14" s="1"/>
      <c r="H14" s="1"/>
      <c r="I14" s="1"/>
    </row>
    <row r="15" spans="2:9" ht="12.75">
      <c r="B15" s="427" t="s">
        <v>132</v>
      </c>
      <c r="C15" s="428"/>
      <c r="D15" s="1"/>
      <c r="E15" s="1"/>
      <c r="F15" s="1"/>
      <c r="G15" s="1"/>
      <c r="H15" s="1"/>
      <c r="I15" s="1"/>
    </row>
    <row r="17" ht="12.75">
      <c r="B17" s="35" t="s">
        <v>429</v>
      </c>
    </row>
    <row r="18" spans="2:9" ht="45">
      <c r="B18" s="425" t="s">
        <v>0</v>
      </c>
      <c r="C18" s="426"/>
      <c r="D18" s="425" t="s">
        <v>123</v>
      </c>
      <c r="E18" s="426"/>
      <c r="F18" s="425" t="s">
        <v>125</v>
      </c>
      <c r="G18" s="426"/>
      <c r="H18" s="105" t="s">
        <v>430</v>
      </c>
      <c r="I18" s="20" t="s">
        <v>133</v>
      </c>
    </row>
    <row r="19" spans="2:9" ht="12.75">
      <c r="B19" s="423"/>
      <c r="C19" s="424"/>
      <c r="D19" s="423"/>
      <c r="E19" s="424"/>
      <c r="F19" s="423"/>
      <c r="G19" s="424"/>
      <c r="H19" s="22"/>
      <c r="I19" s="21"/>
    </row>
    <row r="20" spans="2:9" ht="12.75">
      <c r="B20" s="423"/>
      <c r="C20" s="424"/>
      <c r="D20" s="423"/>
      <c r="E20" s="424"/>
      <c r="F20" s="423"/>
      <c r="G20" s="424"/>
      <c r="H20" s="22"/>
      <c r="I20" s="21"/>
    </row>
    <row r="22" spans="1:9" ht="45.75" customHeight="1">
      <c r="A22" s="4" t="s">
        <v>163</v>
      </c>
      <c r="D22" s="110"/>
      <c r="E22" s="422" t="s">
        <v>40</v>
      </c>
      <c r="F22" s="422"/>
      <c r="G22" s="110"/>
      <c r="H22" s="285" t="s">
        <v>368</v>
      </c>
      <c r="I22" s="286"/>
    </row>
    <row r="23" spans="1:13" ht="12.75">
      <c r="A23" s="4" t="s">
        <v>707</v>
      </c>
      <c r="B23" s="4"/>
      <c r="C23" s="4"/>
      <c r="D23" s="19"/>
      <c r="E23" s="19"/>
      <c r="F23" s="422" t="s">
        <v>41</v>
      </c>
      <c r="G23" s="422"/>
      <c r="H23" s="49"/>
      <c r="I23" s="50"/>
      <c r="L23" s="40"/>
      <c r="M23" s="40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B1">
      <selection activeCell="M51" sqref="M51"/>
    </sheetView>
  </sheetViews>
  <sheetFormatPr defaultColWidth="9.140625" defaultRowHeight="12.75"/>
  <cols>
    <col min="1" max="1" width="1.8515625" style="0" hidden="1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10" ht="12.75">
      <c r="B1" s="4" t="s">
        <v>491</v>
      </c>
      <c r="C1" s="4"/>
      <c r="F1" s="215"/>
      <c r="G1" s="215"/>
      <c r="H1" s="215"/>
      <c r="I1" s="215"/>
      <c r="J1" s="215"/>
    </row>
    <row r="2" spans="2:10" ht="12.75">
      <c r="B2" s="4" t="s">
        <v>489</v>
      </c>
      <c r="C2" s="4"/>
      <c r="F2" s="215"/>
      <c r="G2" s="215"/>
      <c r="H2" s="215"/>
      <c r="I2" s="215"/>
      <c r="J2" s="215"/>
    </row>
    <row r="3" spans="2:10" ht="12.75">
      <c r="B3" s="4" t="s">
        <v>328</v>
      </c>
      <c r="C3" s="4"/>
      <c r="F3" s="215"/>
      <c r="G3" s="215"/>
      <c r="H3" s="215"/>
      <c r="I3" s="215"/>
      <c r="J3" s="215"/>
    </row>
    <row r="4" spans="2:10" ht="12.75">
      <c r="B4" s="4" t="s">
        <v>329</v>
      </c>
      <c r="C4" s="4"/>
      <c r="F4" s="215"/>
      <c r="G4" s="215"/>
      <c r="H4" s="215"/>
      <c r="I4" s="215"/>
      <c r="J4" s="215"/>
    </row>
    <row r="5" spans="2:9" ht="12.75">
      <c r="B5" s="4"/>
      <c r="C5" s="4"/>
      <c r="I5" s="4"/>
    </row>
    <row r="6" spans="2:3" ht="12.75">
      <c r="B6" s="4"/>
      <c r="C6" s="4"/>
    </row>
    <row r="8" spans="2:7" ht="12.75">
      <c r="B8" s="421" t="s">
        <v>149</v>
      </c>
      <c r="C8" s="421"/>
      <c r="D8" s="421"/>
      <c r="E8" s="421"/>
      <c r="F8" s="421"/>
      <c r="G8" s="421"/>
    </row>
    <row r="9" spans="2:7" ht="13.5" customHeight="1">
      <c r="B9" s="296" t="s">
        <v>704</v>
      </c>
      <c r="C9" s="444"/>
      <c r="D9" s="444"/>
      <c r="E9" s="444"/>
      <c r="F9" s="444"/>
      <c r="G9" s="444"/>
    </row>
    <row r="11" spans="2:5" ht="12.75">
      <c r="B11" s="35" t="s">
        <v>431</v>
      </c>
      <c r="E11" s="36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5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5" t="s">
        <v>58</v>
      </c>
      <c r="C19" s="75"/>
      <c r="E19" s="436" t="s">
        <v>59</v>
      </c>
      <c r="F19" s="436"/>
      <c r="G19" s="436"/>
    </row>
    <row r="20" spans="2:7" ht="12.75">
      <c r="B20" s="437" t="s">
        <v>433</v>
      </c>
      <c r="C20" s="438"/>
      <c r="D20" s="438"/>
      <c r="E20" s="438"/>
      <c r="F20" s="438"/>
      <c r="G20" s="439"/>
    </row>
    <row r="21" spans="2:7" ht="22.5">
      <c r="B21" s="6" t="s">
        <v>150</v>
      </c>
      <c r="C21" s="105" t="s">
        <v>158</v>
      </c>
      <c r="D21" s="445" t="s">
        <v>434</v>
      </c>
      <c r="E21" s="426"/>
      <c r="F21" s="105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434">
        <v>3</v>
      </c>
      <c r="E22" s="435"/>
      <c r="F22" s="16">
        <v>4</v>
      </c>
      <c r="G22" s="16">
        <v>5</v>
      </c>
    </row>
    <row r="23" spans="2:7" ht="12.75">
      <c r="B23" s="16">
        <v>1</v>
      </c>
      <c r="C23" s="2"/>
      <c r="D23" s="434"/>
      <c r="E23" s="435"/>
      <c r="F23" s="2"/>
      <c r="G23" s="2"/>
    </row>
    <row r="24" spans="2:7" ht="12.75">
      <c r="B24" s="16">
        <v>2</v>
      </c>
      <c r="C24" s="2"/>
      <c r="D24" s="434"/>
      <c r="E24" s="435"/>
      <c r="F24" s="2"/>
      <c r="G24" s="2"/>
    </row>
    <row r="25" spans="2:7" ht="12.75">
      <c r="B25" s="16">
        <v>3</v>
      </c>
      <c r="C25" s="2"/>
      <c r="D25" s="434"/>
      <c r="E25" s="435"/>
      <c r="F25" s="2"/>
      <c r="G25" s="2"/>
    </row>
    <row r="26" spans="2:7" ht="12.75">
      <c r="B26" s="16">
        <v>4</v>
      </c>
      <c r="C26" s="103" t="s">
        <v>436</v>
      </c>
      <c r="D26" s="434"/>
      <c r="E26" s="435"/>
      <c r="F26" s="2"/>
      <c r="G26" s="2"/>
    </row>
    <row r="27" spans="2:7" ht="12.75">
      <c r="B27" s="437" t="s">
        <v>437</v>
      </c>
      <c r="C27" s="438"/>
      <c r="D27" s="438"/>
      <c r="E27" s="438"/>
      <c r="F27" s="438"/>
      <c r="G27" s="439"/>
    </row>
    <row r="28" spans="2:7" ht="22.5">
      <c r="B28" s="6" t="s">
        <v>150</v>
      </c>
      <c r="C28" s="105" t="s">
        <v>158</v>
      </c>
      <c r="D28" s="425" t="s">
        <v>153</v>
      </c>
      <c r="E28" s="426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34">
        <v>3</v>
      </c>
      <c r="E29" s="435"/>
      <c r="F29" s="16">
        <v>4</v>
      </c>
      <c r="G29" s="16">
        <v>5</v>
      </c>
    </row>
    <row r="30" spans="2:7" ht="12.75">
      <c r="B30" s="16">
        <v>1</v>
      </c>
      <c r="C30" s="2"/>
      <c r="D30" s="434"/>
      <c r="E30" s="435"/>
      <c r="F30" s="2"/>
      <c r="G30" s="2"/>
    </row>
    <row r="31" spans="2:7" ht="12.75">
      <c r="B31" s="16">
        <v>2</v>
      </c>
      <c r="C31" s="2"/>
      <c r="D31" s="434"/>
      <c r="E31" s="435"/>
      <c r="F31" s="2"/>
      <c r="G31" s="2"/>
    </row>
    <row r="32" spans="2:7" ht="12.75">
      <c r="B32" s="16">
        <v>3</v>
      </c>
      <c r="C32" s="2"/>
      <c r="D32" s="434"/>
      <c r="E32" s="435"/>
      <c r="F32" s="2"/>
      <c r="G32" s="2"/>
    </row>
    <row r="33" spans="2:7" ht="12.75">
      <c r="B33" s="16">
        <v>4</v>
      </c>
      <c r="C33" s="2" t="s">
        <v>157</v>
      </c>
      <c r="D33" s="434"/>
      <c r="E33" s="435"/>
      <c r="F33" s="2"/>
      <c r="G33" s="2"/>
    </row>
    <row r="34" spans="2:7" ht="12.75">
      <c r="B34" s="437" t="s">
        <v>438</v>
      </c>
      <c r="C34" s="439"/>
      <c r="D34" s="423"/>
      <c r="E34" s="424"/>
      <c r="F34" s="1"/>
      <c r="G34" s="1"/>
    </row>
    <row r="36" spans="2:7" ht="12.75">
      <c r="B36" s="35" t="s">
        <v>439</v>
      </c>
      <c r="E36" s="436" t="s">
        <v>733</v>
      </c>
      <c r="F36" s="436"/>
      <c r="G36" s="436"/>
    </row>
    <row r="37" spans="2:8" ht="12.75">
      <c r="B37" s="431" t="s">
        <v>159</v>
      </c>
      <c r="C37" s="432"/>
      <c r="D37" s="433"/>
      <c r="E37" s="440" t="s">
        <v>160</v>
      </c>
      <c r="F37" s="440"/>
      <c r="G37" s="440" t="s">
        <v>161</v>
      </c>
      <c r="H37" s="440"/>
    </row>
    <row r="38" spans="2:8" ht="12.75">
      <c r="B38" s="431" t="s">
        <v>490</v>
      </c>
      <c r="C38" s="432"/>
      <c r="D38" s="433"/>
      <c r="E38" s="431"/>
      <c r="F38" s="433"/>
      <c r="G38" s="216"/>
      <c r="H38" s="217"/>
    </row>
    <row r="39" spans="2:8" ht="12.75">
      <c r="B39" s="441" t="s">
        <v>441</v>
      </c>
      <c r="C39" s="442"/>
      <c r="D39" s="443"/>
      <c r="E39" s="448">
        <v>18976.46</v>
      </c>
      <c r="F39" s="448"/>
      <c r="G39" s="429" t="s">
        <v>442</v>
      </c>
      <c r="H39" s="430"/>
    </row>
    <row r="40" spans="2:8" ht="12.75">
      <c r="B40" s="429" t="s">
        <v>444</v>
      </c>
      <c r="C40" s="442"/>
      <c r="D40" s="443"/>
      <c r="E40" s="446">
        <v>4000</v>
      </c>
      <c r="F40" s="447"/>
      <c r="G40" s="429" t="s">
        <v>443</v>
      </c>
      <c r="H40" s="430"/>
    </row>
    <row r="41" spans="2:8" ht="12.75">
      <c r="B41" s="441" t="s">
        <v>507</v>
      </c>
      <c r="C41" s="442"/>
      <c r="D41" s="443"/>
      <c r="E41" s="448" t="s">
        <v>508</v>
      </c>
      <c r="F41" s="448"/>
      <c r="G41" s="441" t="s">
        <v>509</v>
      </c>
      <c r="H41" s="430"/>
    </row>
    <row r="42" spans="2:8" ht="12.75">
      <c r="B42" s="429"/>
      <c r="C42" s="450"/>
      <c r="D42" s="430"/>
      <c r="E42" s="446"/>
      <c r="F42" s="447"/>
      <c r="G42" s="429"/>
      <c r="H42" s="430"/>
    </row>
    <row r="43" spans="2:8" ht="12.75">
      <c r="B43" s="118"/>
      <c r="C43" s="119"/>
      <c r="D43" s="120"/>
      <c r="E43" s="446"/>
      <c r="F43" s="447"/>
      <c r="G43" s="429"/>
      <c r="H43" s="430"/>
    </row>
    <row r="44" spans="2:8" ht="12.75">
      <c r="B44" s="441" t="s">
        <v>162</v>
      </c>
      <c r="C44" s="442"/>
      <c r="D44" s="443"/>
      <c r="E44" s="448"/>
      <c r="F44" s="448"/>
      <c r="G44" s="454"/>
      <c r="H44" s="454"/>
    </row>
    <row r="45" spans="2:8" ht="12.75">
      <c r="B45" s="423"/>
      <c r="C45" s="451"/>
      <c r="D45" s="424"/>
      <c r="E45" s="449">
        <v>25317.16</v>
      </c>
      <c r="F45" s="449"/>
      <c r="G45" s="452"/>
      <c r="H45" s="453"/>
    </row>
    <row r="46" spans="7:8" ht="12.75">
      <c r="G46" s="5" t="s">
        <v>7</v>
      </c>
      <c r="H46" s="5"/>
    </row>
    <row r="47" spans="6:8" ht="12.75">
      <c r="F47" s="4"/>
      <c r="G47" s="111" t="s">
        <v>440</v>
      </c>
      <c r="H47" s="5"/>
    </row>
    <row r="48" spans="2:8" ht="12.75">
      <c r="B48" s="101" t="s">
        <v>163</v>
      </c>
      <c r="D48" s="338" t="s">
        <v>40</v>
      </c>
      <c r="E48" s="338"/>
      <c r="F48" s="116"/>
      <c r="G48" s="117"/>
      <c r="H48" s="117"/>
    </row>
    <row r="49" spans="2:8" ht="12.75">
      <c r="B49" s="4" t="s">
        <v>707</v>
      </c>
      <c r="C49" s="4"/>
      <c r="D49" s="115"/>
      <c r="E49" s="115"/>
      <c r="F49" s="115"/>
      <c r="G49" s="115"/>
      <c r="H49" s="115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6">
    <mergeCell ref="E45:F45"/>
    <mergeCell ref="G43:H43"/>
    <mergeCell ref="B42:D42"/>
    <mergeCell ref="E42:F42"/>
    <mergeCell ref="D48:E48"/>
    <mergeCell ref="B44:D44"/>
    <mergeCell ref="B45:D45"/>
    <mergeCell ref="G45:H45"/>
    <mergeCell ref="G44:H44"/>
    <mergeCell ref="E44:F44"/>
    <mergeCell ref="E43:F43"/>
    <mergeCell ref="D33:E33"/>
    <mergeCell ref="B40:D40"/>
    <mergeCell ref="B34:C34"/>
    <mergeCell ref="D26:E26"/>
    <mergeCell ref="D34:E34"/>
    <mergeCell ref="E40:F40"/>
    <mergeCell ref="E41:F41"/>
    <mergeCell ref="E39:F39"/>
    <mergeCell ref="D32:E32"/>
    <mergeCell ref="B8:G8"/>
    <mergeCell ref="B9:G9"/>
    <mergeCell ref="E19:G19"/>
    <mergeCell ref="B20:G20"/>
    <mergeCell ref="D21:E21"/>
    <mergeCell ref="B39:D39"/>
    <mergeCell ref="B38:D38"/>
    <mergeCell ref="E38:F38"/>
    <mergeCell ref="G42:H42"/>
    <mergeCell ref="D29:E29"/>
    <mergeCell ref="B27:G27"/>
    <mergeCell ref="D28:E28"/>
    <mergeCell ref="E37:F37"/>
    <mergeCell ref="D30:E30"/>
    <mergeCell ref="G37:H37"/>
    <mergeCell ref="B41:D41"/>
    <mergeCell ref="G41:H41"/>
    <mergeCell ref="D31:E31"/>
    <mergeCell ref="G40:H40"/>
    <mergeCell ref="G39:H39"/>
    <mergeCell ref="B37:D37"/>
    <mergeCell ref="D22:E22"/>
    <mergeCell ref="E36:G36"/>
    <mergeCell ref="D23:E23"/>
    <mergeCell ref="D24:E24"/>
    <mergeCell ref="D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J64" sqref="J64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7" spans="1:5" ht="12.75">
      <c r="A7" s="282" t="s">
        <v>165</v>
      </c>
      <c r="B7" s="282"/>
      <c r="C7" s="282"/>
      <c r="D7" s="282"/>
      <c r="E7" s="282"/>
    </row>
    <row r="8" spans="1:5" ht="14.25" customHeight="1">
      <c r="A8" s="283" t="s">
        <v>166</v>
      </c>
      <c r="B8" s="283"/>
      <c r="C8" s="283"/>
      <c r="D8" s="283"/>
      <c r="E8" s="283"/>
    </row>
    <row r="9" spans="1:5" ht="14.25" customHeight="1">
      <c r="A9" s="283" t="s">
        <v>702</v>
      </c>
      <c r="B9" s="283"/>
      <c r="C9" s="283"/>
      <c r="D9" s="283"/>
      <c r="E9" s="283"/>
    </row>
    <row r="10" ht="12.75">
      <c r="E10" s="4" t="s">
        <v>9</v>
      </c>
    </row>
    <row r="11" spans="1:5" ht="33.75">
      <c r="A11" s="105" t="s">
        <v>369</v>
      </c>
      <c r="B11" s="105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4"/>
      <c r="B13" s="26" t="s">
        <v>220</v>
      </c>
      <c r="C13" s="7">
        <v>201</v>
      </c>
      <c r="D13" s="37"/>
      <c r="E13" s="86"/>
    </row>
    <row r="14" spans="1:5" ht="12.75">
      <c r="A14" s="6"/>
      <c r="B14" s="26" t="s">
        <v>378</v>
      </c>
      <c r="C14" s="9" t="s">
        <v>60</v>
      </c>
      <c r="D14" s="29">
        <f>SUM(D15+D16+D17+D18)</f>
        <v>353907</v>
      </c>
      <c r="E14" s="29">
        <f>SUM(E15:E18)</f>
        <v>0</v>
      </c>
    </row>
    <row r="15" spans="1:8" ht="12.75">
      <c r="A15" s="6">
        <v>700</v>
      </c>
      <c r="B15" s="2" t="s">
        <v>167</v>
      </c>
      <c r="C15" s="9" t="s">
        <v>61</v>
      </c>
      <c r="D15" s="38">
        <v>252775</v>
      </c>
      <c r="E15" s="38"/>
      <c r="H15" s="34"/>
    </row>
    <row r="16" spans="1:5" ht="12.75">
      <c r="A16" s="6">
        <v>701</v>
      </c>
      <c r="B16" s="106" t="s">
        <v>370</v>
      </c>
      <c r="C16" s="9" t="s">
        <v>62</v>
      </c>
      <c r="D16" s="38">
        <v>101132</v>
      </c>
      <c r="E16" s="38"/>
    </row>
    <row r="17" spans="1:5" ht="15.75" customHeight="1">
      <c r="A17" s="6">
        <v>702</v>
      </c>
      <c r="B17" s="106" t="s">
        <v>371</v>
      </c>
      <c r="C17" s="104" t="s">
        <v>63</v>
      </c>
      <c r="D17" s="38"/>
      <c r="E17" s="38"/>
    </row>
    <row r="18" spans="1:5" ht="12.75">
      <c r="A18" s="6">
        <v>709</v>
      </c>
      <c r="B18" s="51" t="s">
        <v>168</v>
      </c>
      <c r="C18" s="9" t="s">
        <v>64</v>
      </c>
      <c r="D18" s="38"/>
      <c r="E18" s="38"/>
    </row>
    <row r="19" spans="1:5" ht="12.75">
      <c r="A19" s="6"/>
      <c r="B19" s="52" t="s">
        <v>372</v>
      </c>
      <c r="C19" s="9" t="s">
        <v>65</v>
      </c>
      <c r="D19" s="38">
        <f>D20+D21</f>
        <v>1190388</v>
      </c>
      <c r="E19" s="38">
        <f>SUM(E20:E22)</f>
        <v>0</v>
      </c>
    </row>
    <row r="20" spans="1:5" ht="12.75">
      <c r="A20" s="6">
        <v>710</v>
      </c>
      <c r="B20" s="57" t="s">
        <v>169</v>
      </c>
      <c r="C20" s="9" t="s">
        <v>66</v>
      </c>
      <c r="D20" s="29">
        <v>1190388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7" t="s">
        <v>373</v>
      </c>
      <c r="C22" s="104" t="s">
        <v>68</v>
      </c>
      <c r="D22" s="38"/>
      <c r="E22" s="38"/>
    </row>
    <row r="23" spans="1:5" ht="12.75">
      <c r="A23" s="55">
        <v>73</v>
      </c>
      <c r="B23" s="26" t="s">
        <v>377</v>
      </c>
      <c r="C23" s="104" t="s">
        <v>69</v>
      </c>
      <c r="D23" s="38">
        <f>SUM(D24+D25+D26+D27+D28+D29+D30)</f>
        <v>391181</v>
      </c>
      <c r="E23" s="38">
        <f>SUM(E24:E30)</f>
        <v>0</v>
      </c>
    </row>
    <row r="24" spans="1:5" ht="12.75">
      <c r="A24" s="6">
        <v>600</v>
      </c>
      <c r="B24" s="2" t="s">
        <v>171</v>
      </c>
      <c r="C24" s="104" t="s">
        <v>70</v>
      </c>
      <c r="D24" s="38">
        <v>355977</v>
      </c>
      <c r="E24" s="38"/>
    </row>
    <row r="25" spans="1:5" ht="12.75">
      <c r="A25" s="6">
        <v>601</v>
      </c>
      <c r="B25" s="2" t="s">
        <v>172</v>
      </c>
      <c r="C25" s="104" t="s">
        <v>71</v>
      </c>
      <c r="D25" s="38">
        <v>3252</v>
      </c>
      <c r="E25" s="38"/>
    </row>
    <row r="26" spans="1:5" ht="12.75">
      <c r="A26" s="6">
        <v>602</v>
      </c>
      <c r="B26" s="51" t="s">
        <v>173</v>
      </c>
      <c r="C26" s="104" t="s">
        <v>72</v>
      </c>
      <c r="D26" s="38"/>
      <c r="E26" s="38"/>
    </row>
    <row r="27" spans="1:5" ht="12.75">
      <c r="A27" s="6">
        <v>603</v>
      </c>
      <c r="B27" s="2" t="s">
        <v>174</v>
      </c>
      <c r="C27" s="104" t="s">
        <v>73</v>
      </c>
      <c r="D27" s="38"/>
      <c r="E27" s="38"/>
    </row>
    <row r="28" spans="1:5" ht="12.75">
      <c r="A28" s="6">
        <v>605</v>
      </c>
      <c r="B28" s="51" t="s">
        <v>175</v>
      </c>
      <c r="C28" s="104" t="s">
        <v>74</v>
      </c>
      <c r="D28" s="38">
        <v>17967</v>
      </c>
      <c r="E28" s="38"/>
    </row>
    <row r="29" spans="1:5" ht="12.75">
      <c r="A29" s="6">
        <v>607</v>
      </c>
      <c r="B29" s="51" t="s">
        <v>176</v>
      </c>
      <c r="C29" s="104" t="s">
        <v>75</v>
      </c>
      <c r="D29" s="38"/>
      <c r="E29" s="38"/>
    </row>
    <row r="30" spans="1:5" ht="22.5">
      <c r="A30" s="6" t="s">
        <v>178</v>
      </c>
      <c r="B30" s="51" t="s">
        <v>177</v>
      </c>
      <c r="C30" s="104" t="s">
        <v>76</v>
      </c>
      <c r="D30" s="38">
        <f>2340+1174+10471</f>
        <v>13985</v>
      </c>
      <c r="E30" s="38"/>
    </row>
    <row r="31" spans="1:5" ht="12.75">
      <c r="A31" s="6"/>
      <c r="B31" s="26" t="s">
        <v>374</v>
      </c>
      <c r="C31" s="104" t="s">
        <v>77</v>
      </c>
      <c r="D31" s="29">
        <f>SUM(D32+D33+D34)</f>
        <v>1217677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4" t="s">
        <v>78</v>
      </c>
      <c r="D32" s="29">
        <f>607547+610130</f>
        <v>1217677</v>
      </c>
      <c r="E32" s="29"/>
    </row>
    <row r="33" spans="1:5" ht="12.75">
      <c r="A33" s="6">
        <v>611</v>
      </c>
      <c r="B33" s="103" t="s">
        <v>375</v>
      </c>
      <c r="C33" s="104" t="s">
        <v>79</v>
      </c>
      <c r="D33" s="29"/>
      <c r="E33" s="29"/>
    </row>
    <row r="34" spans="1:5" ht="12.75">
      <c r="A34" s="6">
        <v>619</v>
      </c>
      <c r="B34" s="103" t="s">
        <v>376</v>
      </c>
      <c r="C34" s="104" t="s">
        <v>80</v>
      </c>
      <c r="D34" s="29"/>
      <c r="E34" s="29"/>
    </row>
    <row r="35" spans="1:5" ht="22.5">
      <c r="A35" s="6"/>
      <c r="B35" s="42" t="s">
        <v>379</v>
      </c>
      <c r="C35" s="104" t="s">
        <v>81</v>
      </c>
      <c r="D35" s="29">
        <v>0</v>
      </c>
      <c r="E35" s="29"/>
    </row>
    <row r="36" spans="1:5" ht="12.75">
      <c r="A36" s="6"/>
      <c r="B36" s="103" t="s">
        <v>380</v>
      </c>
      <c r="C36" s="104" t="s">
        <v>82</v>
      </c>
      <c r="D36" s="29">
        <f>D23+D31-D14-D19</f>
        <v>64563</v>
      </c>
      <c r="E36" s="29">
        <f>SUM(E23+E31-E14)</f>
        <v>0</v>
      </c>
    </row>
    <row r="37" spans="1:5" ht="12.75">
      <c r="A37" s="6"/>
      <c r="B37" s="26" t="s">
        <v>381</v>
      </c>
      <c r="C37" s="104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4" t="s">
        <v>84</v>
      </c>
      <c r="D38" s="29"/>
      <c r="E38" s="29"/>
    </row>
    <row r="39" spans="1:5" ht="12.75">
      <c r="A39" s="6">
        <v>731</v>
      </c>
      <c r="B39" s="3" t="s">
        <v>181</v>
      </c>
      <c r="C39" s="104" t="s">
        <v>85</v>
      </c>
      <c r="D39" s="29"/>
      <c r="E39" s="29"/>
    </row>
    <row r="40" spans="1:5" ht="12.75">
      <c r="A40" s="6"/>
      <c r="B40" s="26" t="s">
        <v>382</v>
      </c>
      <c r="C40" s="104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4" t="s">
        <v>87</v>
      </c>
      <c r="D41" s="29"/>
      <c r="E41" s="29"/>
    </row>
    <row r="42" spans="1:5" ht="12.75">
      <c r="A42" s="56">
        <v>631</v>
      </c>
      <c r="B42" s="2" t="s">
        <v>183</v>
      </c>
      <c r="C42" s="104" t="s">
        <v>88</v>
      </c>
      <c r="D42" s="29"/>
      <c r="E42" s="29"/>
    </row>
    <row r="43" spans="1:5" ht="33.75" customHeight="1">
      <c r="A43" s="6"/>
      <c r="B43" s="42" t="s">
        <v>383</v>
      </c>
      <c r="C43" s="104" t="s">
        <v>89</v>
      </c>
      <c r="D43" s="46">
        <f>D35</f>
        <v>0</v>
      </c>
      <c r="E43" s="46">
        <f>E35</f>
        <v>0</v>
      </c>
    </row>
    <row r="44" spans="1:5" ht="22.5">
      <c r="A44" s="6"/>
      <c r="B44" s="106" t="s">
        <v>384</v>
      </c>
      <c r="C44" s="104" t="s">
        <v>90</v>
      </c>
      <c r="D44" s="46">
        <f>D36</f>
        <v>64563</v>
      </c>
      <c r="E44" s="46">
        <f>E36-E37</f>
        <v>0</v>
      </c>
    </row>
    <row r="45" spans="1:5" ht="12.75">
      <c r="A45" s="6"/>
      <c r="B45" s="26" t="s">
        <v>184</v>
      </c>
      <c r="C45" s="104" t="s">
        <v>196</v>
      </c>
      <c r="D45" s="46"/>
      <c r="E45" s="46"/>
    </row>
    <row r="46" spans="1:5" ht="12.75">
      <c r="A46" s="6">
        <v>821</v>
      </c>
      <c r="B46" s="2" t="s">
        <v>185</v>
      </c>
      <c r="C46" s="104" t="s">
        <v>197</v>
      </c>
      <c r="D46" s="29">
        <v>64</v>
      </c>
      <c r="E46" s="29"/>
    </row>
    <row r="47" spans="1:5" ht="12.75">
      <c r="A47" s="6" t="s">
        <v>186</v>
      </c>
      <c r="B47" s="2" t="s">
        <v>187</v>
      </c>
      <c r="C47" s="104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4" t="s">
        <v>199</v>
      </c>
      <c r="D48" s="29"/>
      <c r="E48" s="29"/>
    </row>
    <row r="49" spans="1:5" ht="27.75" customHeight="1">
      <c r="A49" s="6"/>
      <c r="B49" s="42" t="s">
        <v>385</v>
      </c>
      <c r="C49" s="104" t="s">
        <v>200</v>
      </c>
      <c r="D49" s="29">
        <f>D43</f>
        <v>0</v>
      </c>
      <c r="E49" s="29">
        <f>E43</f>
        <v>0</v>
      </c>
    </row>
    <row r="50" spans="1:5" ht="12.75">
      <c r="A50" s="6"/>
      <c r="B50" s="103" t="s">
        <v>386</v>
      </c>
      <c r="C50" s="104" t="s">
        <v>201</v>
      </c>
      <c r="D50" s="29">
        <f>D44+D46</f>
        <v>64627</v>
      </c>
      <c r="E50" s="29">
        <f>E44</f>
        <v>0</v>
      </c>
    </row>
    <row r="51" spans="1:5" ht="22.5">
      <c r="A51" s="6"/>
      <c r="B51" s="42" t="s">
        <v>387</v>
      </c>
      <c r="C51" s="104" t="s">
        <v>202</v>
      </c>
      <c r="D51" s="29">
        <f>SUM(D52+D53+D54+D55+D56)</f>
        <v>4714637</v>
      </c>
      <c r="E51" s="29">
        <f>SUM(E52:E56)</f>
        <v>0</v>
      </c>
    </row>
    <row r="52" spans="1:5" ht="12.75">
      <c r="A52" s="6">
        <v>720</v>
      </c>
      <c r="B52" s="2" t="s">
        <v>189</v>
      </c>
      <c r="C52" s="104" t="s">
        <v>203</v>
      </c>
      <c r="D52" s="29">
        <v>4714637</v>
      </c>
      <c r="E52" s="29"/>
    </row>
    <row r="53" spans="1:5" ht="22.5">
      <c r="A53" s="6">
        <v>721</v>
      </c>
      <c r="B53" s="53" t="s">
        <v>190</v>
      </c>
      <c r="C53" s="104" t="s">
        <v>204</v>
      </c>
      <c r="D53" s="29"/>
      <c r="E53" s="29"/>
    </row>
    <row r="54" spans="1:5" ht="22.5">
      <c r="A54" s="6">
        <v>722</v>
      </c>
      <c r="B54" s="53" t="s">
        <v>191</v>
      </c>
      <c r="C54" s="104" t="s">
        <v>205</v>
      </c>
      <c r="D54" s="29"/>
      <c r="E54" s="29"/>
    </row>
    <row r="55" spans="1:5" ht="12.75">
      <c r="A55" s="56">
        <v>723</v>
      </c>
      <c r="B55" s="53" t="s">
        <v>388</v>
      </c>
      <c r="C55" s="104" t="s">
        <v>206</v>
      </c>
      <c r="D55" s="29"/>
      <c r="E55" s="29"/>
    </row>
    <row r="56" spans="1:5" ht="12.75">
      <c r="A56" s="6">
        <v>729</v>
      </c>
      <c r="B56" s="103" t="s">
        <v>389</v>
      </c>
      <c r="C56" s="104" t="s">
        <v>207</v>
      </c>
      <c r="D56" s="29"/>
      <c r="E56" s="29"/>
    </row>
    <row r="57" spans="1:5" ht="12.75">
      <c r="A57" s="6"/>
      <c r="B57" s="42" t="s">
        <v>390</v>
      </c>
      <c r="C57" s="104" t="s">
        <v>208</v>
      </c>
      <c r="D57" s="29">
        <f>SUM(D58+D59+D60+D61+D62)</f>
        <v>5914130</v>
      </c>
      <c r="E57" s="29">
        <f>SUM(E58:E62)</f>
        <v>0</v>
      </c>
    </row>
    <row r="58" spans="1:5" ht="12.75">
      <c r="A58" s="6">
        <v>620</v>
      </c>
      <c r="B58" s="53" t="s">
        <v>192</v>
      </c>
      <c r="C58" s="104" t="s">
        <v>209</v>
      </c>
      <c r="D58" s="29">
        <v>5914130</v>
      </c>
      <c r="E58" s="29"/>
    </row>
    <row r="59" spans="1:5" ht="22.5">
      <c r="A59" s="56">
        <v>621</v>
      </c>
      <c r="B59" s="53" t="s">
        <v>193</v>
      </c>
      <c r="C59" s="104" t="s">
        <v>210</v>
      </c>
      <c r="D59" s="29"/>
      <c r="E59" s="29"/>
    </row>
    <row r="60" spans="1:5" ht="22.5">
      <c r="A60" s="6">
        <v>622</v>
      </c>
      <c r="B60" s="53" t="s">
        <v>391</v>
      </c>
      <c r="C60" s="104" t="s">
        <v>211</v>
      </c>
      <c r="D60" s="29"/>
      <c r="E60" s="29"/>
    </row>
    <row r="61" spans="1:5" ht="12.75">
      <c r="A61" s="6">
        <v>623</v>
      </c>
      <c r="B61" s="53" t="s">
        <v>392</v>
      </c>
      <c r="C61" s="104" t="s">
        <v>212</v>
      </c>
      <c r="D61" s="29"/>
      <c r="E61" s="29"/>
    </row>
    <row r="62" spans="1:5" ht="12.75">
      <c r="A62" s="6">
        <v>629</v>
      </c>
      <c r="B62" s="53" t="s">
        <v>393</v>
      </c>
      <c r="C62" s="104" t="s">
        <v>213</v>
      </c>
      <c r="D62" s="29"/>
      <c r="E62" s="29"/>
    </row>
    <row r="63" spans="1:5" ht="22.5">
      <c r="A63" s="56"/>
      <c r="B63" s="42" t="s">
        <v>394</v>
      </c>
      <c r="C63" s="104" t="s">
        <v>214</v>
      </c>
      <c r="D63" s="29"/>
      <c r="E63" s="29"/>
    </row>
    <row r="64" spans="1:5" ht="12.75">
      <c r="A64" s="6"/>
      <c r="B64" s="53" t="s">
        <v>395</v>
      </c>
      <c r="C64" s="104" t="s">
        <v>215</v>
      </c>
      <c r="D64" s="29">
        <f>SUM(D57-D51)</f>
        <v>1199493</v>
      </c>
      <c r="E64" s="29">
        <f>E57-E51</f>
        <v>0</v>
      </c>
    </row>
    <row r="65" spans="1:5" ht="33.75">
      <c r="A65" s="6"/>
      <c r="B65" s="42" t="s">
        <v>396</v>
      </c>
      <c r="C65" s="104" t="s">
        <v>216</v>
      </c>
      <c r="D65" s="29"/>
      <c r="E65" s="29"/>
    </row>
    <row r="66" spans="1:5" ht="12.75">
      <c r="A66" s="6"/>
      <c r="B66" s="53" t="s">
        <v>397</v>
      </c>
      <c r="C66" s="104" t="s">
        <v>217</v>
      </c>
      <c r="D66" s="29">
        <f>D64-D49+D50</f>
        <v>1264120</v>
      </c>
      <c r="E66" s="29">
        <f>SUM(E50+E64)</f>
        <v>0</v>
      </c>
    </row>
    <row r="67" spans="1:5" ht="12.75">
      <c r="A67" s="6"/>
      <c r="B67" s="53" t="s">
        <v>194</v>
      </c>
      <c r="C67" s="104" t="s">
        <v>218</v>
      </c>
      <c r="D67" s="29">
        <f>SUM(D49/'bilans stanja'!E77)</f>
        <v>0</v>
      </c>
      <c r="E67" s="29"/>
    </row>
    <row r="68" spans="1:5" ht="12.75">
      <c r="A68" s="56"/>
      <c r="B68" s="53" t="s">
        <v>195</v>
      </c>
      <c r="C68" s="104" t="s">
        <v>219</v>
      </c>
      <c r="D68" s="29">
        <v>0</v>
      </c>
      <c r="E68" s="29"/>
    </row>
    <row r="69" spans="5:10" ht="12.75">
      <c r="E69" s="44"/>
      <c r="F69" s="4"/>
      <c r="G69" s="4"/>
      <c r="H69" s="4"/>
      <c r="I69" s="4"/>
      <c r="J69" s="4"/>
    </row>
    <row r="70" spans="1:10" ht="26.25" customHeight="1">
      <c r="A70" s="4" t="s">
        <v>163</v>
      </c>
      <c r="B70" s="284" t="s">
        <v>164</v>
      </c>
      <c r="C70" s="284"/>
      <c r="D70" s="285" t="s">
        <v>368</v>
      </c>
      <c r="E70" s="286"/>
      <c r="F70" s="4"/>
      <c r="G70" s="4"/>
      <c r="H70" s="4"/>
      <c r="I70" s="4"/>
      <c r="J70" s="4"/>
    </row>
    <row r="71" spans="1:10" ht="12.75">
      <c r="A71" s="4" t="s">
        <v>703</v>
      </c>
      <c r="F71" s="4"/>
      <c r="G71" s="4"/>
      <c r="H71" s="4"/>
      <c r="I71" s="4"/>
      <c r="J71" s="4"/>
    </row>
    <row r="72" spans="4:10" ht="12.75">
      <c r="D72" s="49"/>
      <c r="E72" s="50"/>
      <c r="F72" s="4"/>
      <c r="G72" s="4"/>
      <c r="H72" s="4"/>
      <c r="I72" s="4"/>
      <c r="J72" s="4"/>
    </row>
    <row r="73" spans="4:10" ht="12.75">
      <c r="D73" s="43"/>
      <c r="E73" s="44"/>
      <c r="F73" s="4"/>
      <c r="G73" s="4"/>
      <c r="H73" s="4"/>
      <c r="I73" s="4"/>
      <c r="J73" s="4"/>
    </row>
    <row r="77" ht="12.75">
      <c r="D77" s="68"/>
    </row>
    <row r="78" ht="12.75">
      <c r="D78" s="68"/>
    </row>
    <row r="79" ht="12.75">
      <c r="D79" s="68"/>
    </row>
    <row r="80" ht="12.75">
      <c r="D80" s="68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2:3" ht="12.75">
      <c r="B6" s="4"/>
      <c r="C6" s="4"/>
    </row>
    <row r="8" spans="1:5" ht="12.75">
      <c r="A8" s="282" t="s">
        <v>11</v>
      </c>
      <c r="B8" s="282"/>
      <c r="C8" s="282"/>
      <c r="D8" s="282"/>
      <c r="E8" s="282"/>
    </row>
    <row r="9" spans="1:5" ht="12.75">
      <c r="A9" s="282" t="s">
        <v>706</v>
      </c>
      <c r="B9" s="282"/>
      <c r="C9" s="282"/>
      <c r="D9" s="282"/>
      <c r="E9" s="282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7">
        <f>SUM(D14+D15+D16)</f>
        <v>-451567</v>
      </c>
      <c r="E13" s="37">
        <f>SUM(E14:E17)</f>
        <v>0</v>
      </c>
    </row>
    <row r="14" spans="1:5" ht="12.75">
      <c r="A14" s="7">
        <v>2</v>
      </c>
      <c r="B14" s="2" t="s">
        <v>10</v>
      </c>
      <c r="C14" s="7">
        <v>302</v>
      </c>
      <c r="D14" s="29">
        <v>-64627</v>
      </c>
      <c r="E14" s="29"/>
    </row>
    <row r="15" spans="1:7" ht="12.75">
      <c r="A15" s="7">
        <v>3</v>
      </c>
      <c r="B15" s="2" t="s">
        <v>92</v>
      </c>
      <c r="C15" s="7">
        <v>303</v>
      </c>
      <c r="D15" s="29">
        <v>430757</v>
      </c>
      <c r="E15" s="29"/>
      <c r="G15" s="30"/>
    </row>
    <row r="16" spans="1:5" ht="12.75">
      <c r="A16" s="7">
        <v>4</v>
      </c>
      <c r="B16" s="3" t="s">
        <v>93</v>
      </c>
      <c r="C16" s="7">
        <v>304</v>
      </c>
      <c r="D16" s="29">
        <v>-817697</v>
      </c>
      <c r="E16" s="29"/>
    </row>
    <row r="17" spans="1:5" ht="12.75">
      <c r="A17" s="7">
        <v>5</v>
      </c>
      <c r="B17" s="108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09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>
        <f>D20-D21</f>
        <v>-4053429</v>
      </c>
      <c r="E19" s="29">
        <f>E20-E21</f>
        <v>0</v>
      </c>
      <c r="G19" s="30"/>
      <c r="H19" s="30"/>
    </row>
    <row r="20" spans="1:5" ht="12.75">
      <c r="A20" s="7">
        <v>8</v>
      </c>
      <c r="B20" s="103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>
        <v>4053429</v>
      </c>
      <c r="E21" s="29">
        <v>0</v>
      </c>
    </row>
    <row r="22" spans="1:5" ht="22.5">
      <c r="A22" s="7"/>
      <c r="B22" s="211" t="s">
        <v>483</v>
      </c>
      <c r="C22" s="7"/>
      <c r="D22" s="29"/>
      <c r="E22" s="29"/>
    </row>
    <row r="23" spans="1:5" ht="15.75" customHeight="1">
      <c r="A23" s="7"/>
      <c r="B23" s="212" t="s">
        <v>484</v>
      </c>
      <c r="C23" s="7"/>
      <c r="D23" s="29"/>
      <c r="E23" s="29"/>
    </row>
    <row r="24" spans="1:5" ht="15" customHeight="1">
      <c r="A24" s="7"/>
      <c r="B24" s="212" t="s">
        <v>485</v>
      </c>
      <c r="C24" s="7"/>
      <c r="D24" s="29"/>
      <c r="E24" s="29"/>
    </row>
    <row r="25" spans="1:5" ht="12.75">
      <c r="A25" s="7">
        <v>10</v>
      </c>
      <c r="B25" s="103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D19+D13</f>
        <v>-4504996</v>
      </c>
      <c r="E26" s="29">
        <f>E13+E20-E21</f>
        <v>0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'bilans stanja'!F54</f>
        <v>20118966</v>
      </c>
      <c r="E28" s="29"/>
      <c r="G28" s="30"/>
      <c r="H28" s="30"/>
    </row>
    <row r="29" spans="1:5" ht="12.75">
      <c r="A29" s="7">
        <v>14</v>
      </c>
      <c r="B29" s="2" t="s">
        <v>97</v>
      </c>
      <c r="C29" s="7">
        <v>314</v>
      </c>
      <c r="D29" s="29">
        <f>SUM('bilans stanja'!E54)</f>
        <v>15613970</v>
      </c>
      <c r="E29" s="29"/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134760199</v>
      </c>
      <c r="E31" s="29"/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>
        <v>36347102</v>
      </c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98413097</v>
      </c>
      <c r="E34" s="29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4" t="s">
        <v>163</v>
      </c>
      <c r="B37" s="284" t="s">
        <v>164</v>
      </c>
      <c r="C37" s="284"/>
      <c r="D37" s="285" t="s">
        <v>368</v>
      </c>
      <c r="E37" s="286"/>
      <c r="F37" s="4"/>
      <c r="G37" s="4"/>
      <c r="H37" s="4"/>
      <c r="I37" s="4"/>
      <c r="J37" s="4"/>
    </row>
    <row r="38" spans="1:10" ht="12.75">
      <c r="A38" s="4" t="s">
        <v>707</v>
      </c>
      <c r="F38" s="4"/>
      <c r="G38" s="4"/>
      <c r="H38" s="4"/>
      <c r="I38" s="4"/>
      <c r="J38" s="4"/>
    </row>
    <row r="39" spans="2:10" ht="12.75">
      <c r="B39" s="48"/>
      <c r="D39" s="49"/>
      <c r="E39" s="50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5">
      <selection activeCell="A5" sqref="A5:IV6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ht="12.75">
      <c r="B5" s="112"/>
    </row>
    <row r="6" spans="1:5" ht="12.75">
      <c r="A6" s="282" t="s">
        <v>13</v>
      </c>
      <c r="B6" s="282"/>
      <c r="C6" s="282"/>
      <c r="D6" s="282"/>
      <c r="E6" s="282"/>
    </row>
    <row r="7" spans="1:5" ht="12.75">
      <c r="A7" s="283" t="s">
        <v>404</v>
      </c>
      <c r="B7" s="283"/>
      <c r="C7" s="283"/>
      <c r="D7" s="283"/>
      <c r="E7" s="283"/>
    </row>
    <row r="8" spans="1:5" ht="12.75">
      <c r="A8" s="290" t="s">
        <v>708</v>
      </c>
      <c r="B8" s="291"/>
      <c r="C8" s="291"/>
      <c r="D8" s="291"/>
      <c r="E8" s="291"/>
    </row>
    <row r="9" ht="12.75">
      <c r="E9" s="4"/>
    </row>
    <row r="10" spans="1:5" ht="12.75" customHeight="1">
      <c r="A10" s="289"/>
      <c r="B10" s="288" t="s">
        <v>103</v>
      </c>
      <c r="C10" s="294" t="s">
        <v>1</v>
      </c>
      <c r="D10" s="292" t="s">
        <v>104</v>
      </c>
      <c r="E10" s="293"/>
    </row>
    <row r="11" spans="1:5" ht="12.75">
      <c r="A11" s="289"/>
      <c r="B11" s="288"/>
      <c r="C11" s="295"/>
      <c r="D11" s="74" t="s">
        <v>2</v>
      </c>
      <c r="E11" s="74" t="s">
        <v>3</v>
      </c>
    </row>
    <row r="12" spans="1:5" ht="12.75">
      <c r="A12" s="58"/>
      <c r="B12" s="7">
        <v>1</v>
      </c>
      <c r="C12" s="7">
        <v>2</v>
      </c>
      <c r="D12" s="7">
        <v>3</v>
      </c>
      <c r="E12" s="7">
        <v>4</v>
      </c>
    </row>
    <row r="13" spans="1:5" ht="22.5">
      <c r="A13" s="58"/>
      <c r="B13" s="42" t="s">
        <v>407</v>
      </c>
      <c r="C13" s="7">
        <v>401</v>
      </c>
      <c r="D13" s="37">
        <f>SUM(D14+D15+D16+D17+D18)</f>
        <v>4254837</v>
      </c>
      <c r="E13" s="37">
        <f>SUM(E14:E18)</f>
        <v>0</v>
      </c>
    </row>
    <row r="14" spans="1:5" ht="12.75">
      <c r="A14" s="58"/>
      <c r="B14" s="3" t="s">
        <v>14</v>
      </c>
      <c r="C14" s="7">
        <v>402</v>
      </c>
      <c r="D14" s="61">
        <f>2186630+37560</f>
        <v>2224190</v>
      </c>
      <c r="E14" s="61"/>
    </row>
    <row r="15" spans="1:5" ht="12.75">
      <c r="A15" s="58"/>
      <c r="B15" s="3" t="s">
        <v>405</v>
      </c>
      <c r="C15" s="7">
        <v>403</v>
      </c>
      <c r="D15" s="47">
        <v>386785</v>
      </c>
      <c r="E15" s="47"/>
    </row>
    <row r="16" spans="1:5" ht="12.75">
      <c r="A16" s="58"/>
      <c r="B16" s="3" t="s">
        <v>15</v>
      </c>
      <c r="C16" s="7">
        <v>404</v>
      </c>
      <c r="D16" s="47">
        <f>42764+18091</f>
        <v>60855</v>
      </c>
      <c r="E16" s="47"/>
    </row>
    <row r="17" spans="1:5" ht="12.75">
      <c r="A17" s="58"/>
      <c r="B17" s="57" t="s">
        <v>16</v>
      </c>
      <c r="C17" s="7">
        <v>405</v>
      </c>
      <c r="D17" s="47"/>
      <c r="E17" s="47"/>
    </row>
    <row r="18" spans="1:5" ht="12.75">
      <c r="A18" s="58"/>
      <c r="B18" s="3" t="s">
        <v>17</v>
      </c>
      <c r="C18" s="7">
        <v>406</v>
      </c>
      <c r="D18" s="47">
        <f>283927+1299080</f>
        <v>1583007</v>
      </c>
      <c r="E18" s="47"/>
    </row>
    <row r="19" spans="1:5" ht="12.75">
      <c r="A19" s="58"/>
      <c r="B19" s="70" t="s">
        <v>406</v>
      </c>
      <c r="C19" s="71">
        <v>407</v>
      </c>
      <c r="D19" s="72">
        <f>SUM(D20+D21+D22+D23+D24+D25+D26+D27+D28+D29+D30)</f>
        <v>4374352</v>
      </c>
      <c r="E19" s="72">
        <f>SUM(E20:E30)</f>
        <v>0</v>
      </c>
    </row>
    <row r="20" spans="1:5" ht="12.75">
      <c r="A20" s="58"/>
      <c r="B20" s="3" t="s">
        <v>18</v>
      </c>
      <c r="C20" s="7">
        <v>408</v>
      </c>
      <c r="D20" s="47">
        <f>1847967+2460862-2428</f>
        <v>4306401</v>
      </c>
      <c r="E20" s="47"/>
    </row>
    <row r="21" spans="1:5" ht="12.75">
      <c r="A21" s="58"/>
      <c r="B21" s="3" t="s">
        <v>19</v>
      </c>
      <c r="C21" s="7">
        <v>409</v>
      </c>
      <c r="D21" s="47"/>
      <c r="E21" s="47"/>
    </row>
    <row r="22" spans="1:5" ht="12.75">
      <c r="A22" s="58"/>
      <c r="B22" s="3" t="s">
        <v>20</v>
      </c>
      <c r="C22" s="7">
        <v>410</v>
      </c>
      <c r="D22" s="47"/>
      <c r="E22" s="47"/>
    </row>
    <row r="23" spans="1:5" ht="12.75">
      <c r="A23" s="58"/>
      <c r="B23" s="3" t="s">
        <v>21</v>
      </c>
      <c r="C23" s="7">
        <v>411</v>
      </c>
      <c r="D23" s="47">
        <v>30000</v>
      </c>
      <c r="E23" s="47"/>
    </row>
    <row r="24" spans="1:5" ht="12.75">
      <c r="A24" s="58"/>
      <c r="B24" s="3" t="s">
        <v>22</v>
      </c>
      <c r="C24" s="7">
        <v>412</v>
      </c>
      <c r="D24" s="47"/>
      <c r="E24" s="47"/>
    </row>
    <row r="25" spans="1:5" ht="12.75">
      <c r="A25" s="58"/>
      <c r="B25" s="3" t="s">
        <v>23</v>
      </c>
      <c r="C25" s="7">
        <v>413</v>
      </c>
      <c r="D25" s="47">
        <v>3980</v>
      </c>
      <c r="E25" s="47"/>
    </row>
    <row r="26" spans="1:5" ht="12.75">
      <c r="A26" s="58"/>
      <c r="B26" s="3" t="s">
        <v>24</v>
      </c>
      <c r="C26" s="7">
        <v>414</v>
      </c>
      <c r="D26" s="47">
        <v>2341</v>
      </c>
      <c r="E26" s="47"/>
    </row>
    <row r="27" spans="1:5" ht="12.75">
      <c r="A27" s="58"/>
      <c r="B27" s="3" t="s">
        <v>25</v>
      </c>
      <c r="C27" s="7">
        <v>415</v>
      </c>
      <c r="D27" s="47">
        <v>18976</v>
      </c>
      <c r="E27" s="47"/>
    </row>
    <row r="28" spans="1:5" ht="12.75">
      <c r="A28" s="58"/>
      <c r="B28" s="3" t="s">
        <v>26</v>
      </c>
      <c r="C28" s="60">
        <v>416</v>
      </c>
      <c r="D28" s="47">
        <f>11480+1174</f>
        <v>12654</v>
      </c>
      <c r="E28" s="47"/>
    </row>
    <row r="29" spans="1:5" ht="12.75">
      <c r="A29" s="58"/>
      <c r="B29" s="3" t="s">
        <v>27</v>
      </c>
      <c r="C29" s="7">
        <v>417</v>
      </c>
      <c r="D29" s="47"/>
      <c r="E29" s="47"/>
    </row>
    <row r="30" spans="1:5" ht="12.75">
      <c r="A30" s="58"/>
      <c r="B30" s="3" t="s">
        <v>28</v>
      </c>
      <c r="C30" s="7">
        <v>418</v>
      </c>
      <c r="D30" s="47"/>
      <c r="E30" s="47"/>
    </row>
    <row r="31" spans="1:5" ht="13.5" customHeight="1">
      <c r="A31" s="58"/>
      <c r="B31" s="73" t="s">
        <v>408</v>
      </c>
      <c r="C31" s="71">
        <v>419</v>
      </c>
      <c r="D31" s="72">
        <v>0</v>
      </c>
      <c r="E31" s="72">
        <f>SUM(E13-E19)</f>
        <v>0</v>
      </c>
    </row>
    <row r="32" spans="1:5" ht="12.75">
      <c r="A32" s="58"/>
      <c r="B32" s="114" t="s">
        <v>409</v>
      </c>
      <c r="C32" s="71">
        <v>420</v>
      </c>
      <c r="D32" s="72">
        <f>SUM(D19-D13)</f>
        <v>119515</v>
      </c>
      <c r="E32" s="72">
        <v>0</v>
      </c>
    </row>
    <row r="33" spans="1:5" ht="22.5">
      <c r="A33" s="58"/>
      <c r="B33" s="73" t="s">
        <v>410</v>
      </c>
      <c r="C33" s="7">
        <v>421</v>
      </c>
      <c r="D33" s="39"/>
      <c r="E33" s="39">
        <f>E34+E36</f>
        <v>0</v>
      </c>
    </row>
    <row r="34" spans="1:5" ht="12.75">
      <c r="A34" s="58"/>
      <c r="B34" s="3" t="s">
        <v>411</v>
      </c>
      <c r="C34" s="7">
        <v>422</v>
      </c>
      <c r="D34" s="47"/>
      <c r="E34" s="47"/>
    </row>
    <row r="35" spans="1:5" ht="22.5">
      <c r="A35" s="58"/>
      <c r="B35" s="213" t="s">
        <v>486</v>
      </c>
      <c r="C35" s="7"/>
      <c r="D35" s="47"/>
      <c r="E35" s="47"/>
    </row>
    <row r="36" spans="1:5" ht="12.75">
      <c r="A36" s="58"/>
      <c r="B36" s="3" t="s">
        <v>412</v>
      </c>
      <c r="C36" s="7">
        <v>423</v>
      </c>
      <c r="D36" s="61"/>
      <c r="E36" s="61"/>
    </row>
    <row r="37" spans="1:5" ht="12.75">
      <c r="A37" s="58"/>
      <c r="B37" s="53" t="s">
        <v>413</v>
      </c>
      <c r="C37" s="7">
        <v>424</v>
      </c>
      <c r="D37" s="62"/>
      <c r="E37" s="62">
        <f>SUM(E38:E41)</f>
        <v>0</v>
      </c>
    </row>
    <row r="38" spans="1:5" ht="12.75">
      <c r="A38" s="58"/>
      <c r="B38" s="3" t="s">
        <v>414</v>
      </c>
      <c r="C38" s="60">
        <v>425</v>
      </c>
      <c r="D38" s="47"/>
      <c r="E38" s="47"/>
    </row>
    <row r="39" spans="1:5" ht="12.75">
      <c r="A39" s="58"/>
      <c r="B39" s="3" t="s">
        <v>29</v>
      </c>
      <c r="C39" s="7">
        <v>426</v>
      </c>
      <c r="D39" s="47"/>
      <c r="E39" s="47"/>
    </row>
    <row r="40" spans="1:5" ht="12.75">
      <c r="A40" s="58"/>
      <c r="B40" s="57" t="s">
        <v>415</v>
      </c>
      <c r="C40" s="7">
        <v>427</v>
      </c>
      <c r="D40" s="47"/>
      <c r="E40" s="47"/>
    </row>
    <row r="41" spans="1:5" ht="12.75">
      <c r="A41" s="58"/>
      <c r="B41" s="3" t="s">
        <v>416</v>
      </c>
      <c r="C41" s="7">
        <v>428</v>
      </c>
      <c r="D41" s="47"/>
      <c r="E41" s="47"/>
    </row>
    <row r="42" spans="1:5" ht="22.5">
      <c r="A42" s="58"/>
      <c r="B42" s="213" t="s">
        <v>487</v>
      </c>
      <c r="C42" s="7"/>
      <c r="D42" s="47"/>
      <c r="E42" s="47"/>
    </row>
    <row r="43" spans="1:5" ht="12.75">
      <c r="A43" s="58"/>
      <c r="B43" s="53" t="s">
        <v>417</v>
      </c>
      <c r="C43" s="7">
        <v>429</v>
      </c>
      <c r="D43" s="47"/>
      <c r="E43" s="47">
        <f>E33-E37</f>
        <v>0</v>
      </c>
    </row>
    <row r="44" spans="1:5" ht="12.75">
      <c r="A44" s="58"/>
      <c r="B44" s="53" t="s">
        <v>418</v>
      </c>
      <c r="C44" s="7">
        <v>430</v>
      </c>
      <c r="D44" s="47"/>
      <c r="E44" s="47">
        <f>E37-E33</f>
        <v>0</v>
      </c>
    </row>
    <row r="45" spans="1:5" ht="12.75">
      <c r="A45" s="58"/>
      <c r="B45" s="42" t="s">
        <v>30</v>
      </c>
      <c r="C45" s="7">
        <v>431</v>
      </c>
      <c r="D45" s="61">
        <f>SUM(D13)</f>
        <v>4254837</v>
      </c>
      <c r="E45" s="61">
        <f>E13+E33</f>
        <v>0</v>
      </c>
    </row>
    <row r="46" spans="1:5" ht="12.75">
      <c r="A46" s="58"/>
      <c r="B46" s="42" t="s">
        <v>31</v>
      </c>
      <c r="C46" s="7">
        <v>432</v>
      </c>
      <c r="D46" s="61">
        <f>SUM(D19)</f>
        <v>4374352</v>
      </c>
      <c r="E46" s="61">
        <f>E19+E37</f>
        <v>0</v>
      </c>
    </row>
    <row r="47" spans="1:5" ht="12.75">
      <c r="A47" s="58"/>
      <c r="B47" s="42" t="s">
        <v>32</v>
      </c>
      <c r="C47" s="7">
        <v>433</v>
      </c>
      <c r="D47" s="61"/>
      <c r="E47" s="61">
        <f>SUM(E45-E46)</f>
        <v>0</v>
      </c>
    </row>
    <row r="48" spans="1:5" ht="12.75">
      <c r="A48" s="58"/>
      <c r="B48" s="42" t="s">
        <v>33</v>
      </c>
      <c r="C48" s="60">
        <v>434</v>
      </c>
      <c r="D48" s="61">
        <f>D46-D45</f>
        <v>119515</v>
      </c>
      <c r="E48" s="61">
        <v>0</v>
      </c>
    </row>
    <row r="49" spans="1:5" ht="12.75">
      <c r="A49" s="58"/>
      <c r="B49" s="73" t="s">
        <v>34</v>
      </c>
      <c r="C49" s="7">
        <v>435</v>
      </c>
      <c r="D49" s="61">
        <f>'bilans stanja'!F14</f>
        <v>1543361</v>
      </c>
      <c r="E49" s="61"/>
    </row>
    <row r="50" spans="1:5" ht="12.75">
      <c r="A50" s="58"/>
      <c r="B50" s="27" t="s">
        <v>35</v>
      </c>
      <c r="C50" s="7">
        <v>436</v>
      </c>
      <c r="D50" s="61"/>
      <c r="E50" s="61"/>
    </row>
    <row r="51" spans="2:5" ht="16.5" customHeight="1">
      <c r="B51" s="59" t="s">
        <v>36</v>
      </c>
      <c r="C51" s="7">
        <v>437</v>
      </c>
      <c r="D51" s="45"/>
      <c r="E51" s="45"/>
    </row>
    <row r="52" spans="2:8" ht="22.5">
      <c r="B52" s="42" t="s">
        <v>37</v>
      </c>
      <c r="C52" s="7">
        <v>438</v>
      </c>
      <c r="D52" s="29">
        <f>D49-D48</f>
        <v>1423846</v>
      </c>
      <c r="E52" s="29">
        <f>SUM(E49+E47-E48+E50-E51)</f>
        <v>0</v>
      </c>
      <c r="H52" s="30"/>
    </row>
    <row r="53" spans="2:7" ht="12.75">
      <c r="B53" s="4"/>
      <c r="G53" s="221"/>
    </row>
    <row r="54" spans="1:9" ht="33.75" customHeight="1">
      <c r="A54" s="4"/>
      <c r="B54" s="287" t="s">
        <v>221</v>
      </c>
      <c r="C54" s="287"/>
      <c r="D54" s="286" t="s">
        <v>368</v>
      </c>
      <c r="E54" s="286"/>
      <c r="F54" s="4"/>
      <c r="G54" s="96"/>
      <c r="H54" s="4"/>
      <c r="I54" s="4"/>
    </row>
    <row r="55" spans="1:9" ht="12.75">
      <c r="A55" s="4"/>
      <c r="B55" s="4" t="s">
        <v>707</v>
      </c>
      <c r="C55" s="101" t="s">
        <v>222</v>
      </c>
      <c r="F55" s="4"/>
      <c r="G55" s="4"/>
      <c r="H55" s="4"/>
      <c r="I55" s="4"/>
    </row>
    <row r="56" spans="4:9" ht="12.75">
      <c r="D56" s="49"/>
      <c r="E56" s="50"/>
      <c r="F56" s="4"/>
      <c r="G56" s="4"/>
      <c r="H56" s="4"/>
      <c r="I56" s="4"/>
    </row>
    <row r="57" spans="4:9" ht="12.75">
      <c r="D57" s="43"/>
      <c r="E57" s="44"/>
      <c r="F57" s="4"/>
      <c r="G57" s="4"/>
      <c r="H57" s="4"/>
      <c r="I57" s="4"/>
    </row>
  </sheetData>
  <sheetProtection/>
  <mergeCells count="9">
    <mergeCell ref="B54:C54"/>
    <mergeCell ref="D54:E54"/>
    <mergeCell ref="B10:B11"/>
    <mergeCell ref="A6:E6"/>
    <mergeCell ref="A7:E7"/>
    <mergeCell ref="A10:A11"/>
    <mergeCell ref="A8:E8"/>
    <mergeCell ref="D10:E10"/>
    <mergeCell ref="C10:C11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.75">
      <c r="A6" s="4"/>
      <c r="B6" s="4"/>
    </row>
    <row r="8" spans="1:5" ht="12.75">
      <c r="A8" s="282" t="s">
        <v>419</v>
      </c>
      <c r="B8" s="282"/>
      <c r="C8" s="282"/>
      <c r="D8" s="282"/>
      <c r="E8" s="282"/>
    </row>
    <row r="9" spans="1:5" ht="12.75">
      <c r="A9" s="282" t="s">
        <v>709</v>
      </c>
      <c r="B9" s="282"/>
      <c r="C9" s="282"/>
      <c r="D9" s="282"/>
      <c r="E9" s="282"/>
    </row>
    <row r="10" spans="2:4" ht="12.75">
      <c r="B10" s="296"/>
      <c r="C10" s="296"/>
      <c r="D10" s="296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69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20118966</v>
      </c>
      <c r="E15" s="29">
        <f>'izvj. o promjenama neto imovine'!E28</f>
        <v>0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/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0.1492945702759017</v>
      </c>
      <c r="E17" s="24"/>
    </row>
    <row r="18" spans="1:5" ht="12.75">
      <c r="A18" s="63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stanja'!E54)</f>
        <v>15613970</v>
      </c>
      <c r="E19" s="29">
        <f>'izvj. o promjenama neto imovine'!E29</f>
        <v>0</v>
      </c>
    </row>
    <row r="20" spans="1:5" ht="12.75">
      <c r="A20" s="8">
        <v>2</v>
      </c>
      <c r="B20" s="10" t="s">
        <v>101</v>
      </c>
      <c r="C20" s="7">
        <v>507</v>
      </c>
      <c r="D20" s="29">
        <v>98413097</v>
      </c>
      <c r="E20" s="29"/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0.15865743966984394</v>
      </c>
      <c r="E21" s="24"/>
    </row>
    <row r="22" spans="1:5" ht="12.75">
      <c r="A22" s="63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0.08</v>
      </c>
      <c r="E23" s="24">
        <v>0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84" t="s">
        <v>164</v>
      </c>
      <c r="C28" s="284"/>
      <c r="D28" s="285" t="s">
        <v>368</v>
      </c>
      <c r="E28" s="286"/>
      <c r="F28" s="4"/>
      <c r="G28" s="4"/>
      <c r="H28" s="4"/>
      <c r="I28" s="4"/>
      <c r="J28" s="4"/>
    </row>
    <row r="29" spans="1:10" ht="12.75">
      <c r="A29" s="4" t="s">
        <v>732</v>
      </c>
      <c r="F29" s="4"/>
      <c r="G29" s="4"/>
      <c r="H29" s="4"/>
      <c r="I29" s="4"/>
      <c r="J29" s="4"/>
    </row>
    <row r="30" spans="2:10" ht="12.75">
      <c r="B30" s="15"/>
      <c r="D30" s="49"/>
      <c r="E30" s="50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96"/>
      <c r="E49" s="29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3" ht="12.75">
      <c r="B5" s="4"/>
      <c r="C5" s="4"/>
    </row>
    <row r="6" spans="1:2" ht="12" customHeight="1">
      <c r="A6" s="4"/>
      <c r="B6" s="4"/>
    </row>
    <row r="7" spans="1:2" ht="12.75">
      <c r="A7" s="4"/>
      <c r="B7" s="4"/>
    </row>
    <row r="8" spans="1:7" ht="12.75">
      <c r="A8" s="282" t="s">
        <v>42</v>
      </c>
      <c r="B8" s="282"/>
      <c r="C8" s="282"/>
      <c r="D8" s="282"/>
      <c r="E8" s="18"/>
      <c r="F8" s="18"/>
      <c r="G8" s="18"/>
    </row>
    <row r="9" spans="1:7" ht="12.75">
      <c r="A9" s="102" t="s">
        <v>420</v>
      </c>
      <c r="B9" s="102"/>
      <c r="C9" s="102"/>
      <c r="D9" s="102"/>
      <c r="E9" s="18"/>
      <c r="F9" s="18"/>
      <c r="G9" s="18"/>
    </row>
    <row r="10" spans="1:4" ht="12.75">
      <c r="A10" s="297" t="s">
        <v>704</v>
      </c>
      <c r="B10" s="297"/>
      <c r="C10" s="297"/>
      <c r="D10" s="297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281">
        <v>3</v>
      </c>
      <c r="D13" s="281">
        <v>4</v>
      </c>
    </row>
    <row r="14" spans="1:4" ht="12.75">
      <c r="A14" s="8">
        <v>1</v>
      </c>
      <c r="B14" s="279" t="s">
        <v>129</v>
      </c>
      <c r="C14" s="265">
        <v>10439830.96</v>
      </c>
      <c r="D14" s="266">
        <v>65.0116</v>
      </c>
    </row>
    <row r="15" spans="1:4" ht="12.75">
      <c r="A15" s="8">
        <v>2</v>
      </c>
      <c r="B15" s="279" t="s">
        <v>130</v>
      </c>
      <c r="C15" s="265">
        <v>3564638.4</v>
      </c>
      <c r="D15" s="266">
        <v>22.198</v>
      </c>
    </row>
    <row r="16" spans="1:4" ht="12.75">
      <c r="A16" s="8">
        <v>3</v>
      </c>
      <c r="B16" s="279" t="s">
        <v>122</v>
      </c>
      <c r="C16" s="265">
        <v>338719.37</v>
      </c>
      <c r="D16" s="266">
        <v>2.1093</v>
      </c>
    </row>
    <row r="17" spans="1:4" ht="12.75">
      <c r="A17" s="8">
        <v>4</v>
      </c>
      <c r="B17" s="279" t="s">
        <v>6</v>
      </c>
      <c r="C17" s="266">
        <v>0</v>
      </c>
      <c r="D17" s="266">
        <v>0</v>
      </c>
    </row>
    <row r="18" spans="1:4" ht="12.75">
      <c r="A18" s="8">
        <v>5</v>
      </c>
      <c r="B18" s="279" t="s">
        <v>131</v>
      </c>
      <c r="C18" s="265">
        <v>1423845.52</v>
      </c>
      <c r="D18" s="266">
        <v>8.8667</v>
      </c>
    </row>
    <row r="19" spans="1:4" ht="12.75">
      <c r="A19" s="8">
        <v>6</v>
      </c>
      <c r="B19" s="280" t="s">
        <v>421</v>
      </c>
      <c r="C19" s="265">
        <v>291376.56</v>
      </c>
      <c r="D19" s="266">
        <v>1.8145</v>
      </c>
    </row>
    <row r="20" spans="1:4" ht="12.75">
      <c r="A20" s="1"/>
      <c r="B20" s="279" t="s">
        <v>128</v>
      </c>
      <c r="C20" s="265">
        <v>16058410.81</v>
      </c>
      <c r="D20" s="278">
        <f>SUM(D14:D19)</f>
        <v>100.00009999999999</v>
      </c>
    </row>
    <row r="22" ht="12.75">
      <c r="B22" s="4"/>
    </row>
    <row r="23" spans="1:10" ht="26.25" customHeight="1">
      <c r="A23" s="4" t="s">
        <v>163</v>
      </c>
      <c r="B23" s="284" t="s">
        <v>223</v>
      </c>
      <c r="C23" s="284"/>
      <c r="D23" s="285" t="s">
        <v>368</v>
      </c>
      <c r="E23" s="286"/>
      <c r="F23" s="4"/>
      <c r="G23" s="4"/>
      <c r="H23" s="4"/>
      <c r="I23" s="4"/>
      <c r="J23" s="4"/>
    </row>
    <row r="24" spans="1:10" ht="12.75">
      <c r="A24" s="4" t="s">
        <v>710</v>
      </c>
      <c r="F24" s="4"/>
      <c r="G24" s="4"/>
      <c r="H24" s="4"/>
      <c r="I24" s="4"/>
      <c r="J24" s="4"/>
    </row>
    <row r="25" spans="3:10" ht="12.75">
      <c r="C25" s="65"/>
      <c r="D25" s="49"/>
      <c r="E25" s="50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64">
      <selection activeCell="G86" sqref="G86:H86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491</v>
      </c>
      <c r="B1" s="4"/>
    </row>
    <row r="2" spans="1:2" ht="12.75">
      <c r="A2" s="4" t="s">
        <v>489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2:7" ht="12.75">
      <c r="B5" s="4"/>
      <c r="C5" s="4"/>
      <c r="G5" s="75"/>
    </row>
    <row r="6" spans="1:7" ht="12.75">
      <c r="A6" s="4"/>
      <c r="B6" s="4"/>
      <c r="G6" s="75"/>
    </row>
    <row r="7" spans="1:2" ht="12.75">
      <c r="A7" s="4"/>
      <c r="B7" s="4"/>
    </row>
    <row r="8" spans="1:2" ht="12.75">
      <c r="A8" s="75"/>
      <c r="B8" s="75"/>
    </row>
    <row r="9" spans="1:8" ht="12.75">
      <c r="A9" s="297" t="s">
        <v>45</v>
      </c>
      <c r="B9" s="297"/>
      <c r="C9" s="297"/>
      <c r="D9" s="297"/>
      <c r="E9" s="297"/>
      <c r="F9" s="297"/>
      <c r="G9" s="297"/>
      <c r="H9" s="297"/>
    </row>
    <row r="10" spans="1:8" ht="12.75">
      <c r="A10" s="297" t="s">
        <v>704</v>
      </c>
      <c r="B10" s="297"/>
      <c r="C10" s="297"/>
      <c r="D10" s="297"/>
      <c r="E10" s="297"/>
      <c r="F10" s="297"/>
      <c r="G10" s="297"/>
      <c r="H10" s="297"/>
    </row>
    <row r="11" spans="1:8" ht="12.75">
      <c r="A11" s="41"/>
      <c r="B11" s="41"/>
      <c r="C11" s="41"/>
      <c r="D11" s="41"/>
      <c r="E11" s="41"/>
      <c r="F11" s="41"/>
      <c r="G11" s="41"/>
      <c r="H11" s="41"/>
    </row>
    <row r="12" ht="12.75">
      <c r="A12" s="35" t="s">
        <v>423</v>
      </c>
    </row>
    <row r="13" spans="1:8" s="18" customFormat="1" ht="45" customHeight="1">
      <c r="A13" s="76" t="s">
        <v>134</v>
      </c>
      <c r="B13" s="307" t="s">
        <v>46</v>
      </c>
      <c r="C13" s="308"/>
      <c r="D13" s="309"/>
      <c r="E13" s="76" t="s">
        <v>135</v>
      </c>
      <c r="F13" s="76" t="s">
        <v>119</v>
      </c>
      <c r="G13" s="77" t="s">
        <v>136</v>
      </c>
      <c r="H13" s="76" t="s">
        <v>47</v>
      </c>
    </row>
    <row r="14" spans="1:8" ht="12.75">
      <c r="A14" s="78">
        <v>1</v>
      </c>
      <c r="B14" s="298">
        <v>2</v>
      </c>
      <c r="C14" s="299"/>
      <c r="D14" s="300"/>
      <c r="E14" s="78">
        <v>3</v>
      </c>
      <c r="F14" s="78">
        <v>4</v>
      </c>
      <c r="G14" s="79">
        <v>5</v>
      </c>
      <c r="H14" s="78">
        <v>6</v>
      </c>
    </row>
    <row r="15" spans="1:8" ht="12.75">
      <c r="A15" s="78"/>
      <c r="B15" s="310" t="s">
        <v>48</v>
      </c>
      <c r="C15" s="311"/>
      <c r="D15" s="312"/>
      <c r="E15" s="78"/>
      <c r="F15" s="80"/>
      <c r="G15" s="81"/>
      <c r="H15" s="80"/>
    </row>
    <row r="16" spans="1:8" ht="12.75">
      <c r="A16" s="78"/>
      <c r="B16" s="313" t="s">
        <v>327</v>
      </c>
      <c r="C16" s="314"/>
      <c r="D16" s="315"/>
      <c r="E16" s="31"/>
      <c r="F16" s="32"/>
      <c r="G16" s="33"/>
      <c r="H16" s="32"/>
    </row>
    <row r="17" spans="1:8" ht="12.75">
      <c r="A17" s="80"/>
      <c r="B17" s="316" t="s">
        <v>38</v>
      </c>
      <c r="C17" s="317"/>
      <c r="D17" s="318"/>
      <c r="E17" s="32"/>
      <c r="F17" s="32"/>
      <c r="G17" s="33"/>
      <c r="H17" s="32"/>
    </row>
    <row r="18" spans="1:8" ht="12.75">
      <c r="A18" s="254" t="s">
        <v>493</v>
      </c>
      <c r="B18" s="301" t="s">
        <v>492</v>
      </c>
      <c r="C18" s="302"/>
      <c r="D18" s="303"/>
      <c r="E18" s="33">
        <v>56089</v>
      </c>
      <c r="F18" s="33">
        <v>9535.13</v>
      </c>
      <c r="G18" s="33">
        <v>19474.1</v>
      </c>
      <c r="H18" s="32">
        <f aca="true" t="shared" si="0" ref="H18:H23">G18-F18</f>
        <v>9938.97</v>
      </c>
    </row>
    <row r="19" spans="1:10" ht="12.75">
      <c r="A19" s="254" t="s">
        <v>496</v>
      </c>
      <c r="B19" s="304" t="s">
        <v>497</v>
      </c>
      <c r="C19" s="305"/>
      <c r="D19" s="306"/>
      <c r="E19" s="33">
        <v>300000</v>
      </c>
      <c r="F19" s="33">
        <v>96831</v>
      </c>
      <c r="G19" s="33">
        <v>57000</v>
      </c>
      <c r="H19" s="32">
        <f t="shared" si="0"/>
        <v>-39831</v>
      </c>
      <c r="J19" s="95"/>
    </row>
    <row r="20" spans="1:10" ht="12.75">
      <c r="A20" s="254" t="s">
        <v>498</v>
      </c>
      <c r="B20" s="304" t="s">
        <v>497</v>
      </c>
      <c r="C20" s="305"/>
      <c r="D20" s="306"/>
      <c r="E20" s="33">
        <v>76</v>
      </c>
      <c r="F20" s="33">
        <v>24.49</v>
      </c>
      <c r="G20" s="33">
        <v>14.4</v>
      </c>
      <c r="H20" s="32">
        <f t="shared" si="0"/>
        <v>-10.089999999999998</v>
      </c>
      <c r="J20" s="95"/>
    </row>
    <row r="21" spans="1:10" ht="12.75">
      <c r="A21" s="254" t="s">
        <v>499</v>
      </c>
      <c r="B21" s="301" t="s">
        <v>500</v>
      </c>
      <c r="C21" s="302"/>
      <c r="D21" s="303"/>
      <c r="E21" s="33">
        <v>1320</v>
      </c>
      <c r="F21" s="33">
        <v>136571.69</v>
      </c>
      <c r="G21" s="33">
        <v>149630.77</v>
      </c>
      <c r="H21" s="32">
        <f t="shared" si="0"/>
        <v>13059.079999999987</v>
      </c>
      <c r="J21" s="95"/>
    </row>
    <row r="22" spans="1:10" ht="12.75">
      <c r="A22" s="254" t="s">
        <v>501</v>
      </c>
      <c r="B22" s="301" t="s">
        <v>502</v>
      </c>
      <c r="C22" s="302"/>
      <c r="D22" s="303"/>
      <c r="E22" s="247">
        <v>2154</v>
      </c>
      <c r="F22" s="33">
        <v>32864.91</v>
      </c>
      <c r="G22" s="33">
        <v>26192.64</v>
      </c>
      <c r="H22" s="32">
        <f t="shared" si="0"/>
        <v>-6672.270000000004</v>
      </c>
      <c r="J22" s="95"/>
    </row>
    <row r="23" spans="1:10" ht="12.75">
      <c r="A23" s="254" t="s">
        <v>501</v>
      </c>
      <c r="B23" s="301" t="s">
        <v>503</v>
      </c>
      <c r="C23" s="302"/>
      <c r="D23" s="303"/>
      <c r="E23" s="247">
        <v>144692</v>
      </c>
      <c r="F23" s="33">
        <v>56357.53</v>
      </c>
      <c r="G23" s="33">
        <v>72346</v>
      </c>
      <c r="H23" s="32">
        <f t="shared" si="0"/>
        <v>15988.470000000001</v>
      </c>
      <c r="J23" s="95"/>
    </row>
    <row r="24" spans="1:10" ht="12.75">
      <c r="A24" s="254" t="s">
        <v>504</v>
      </c>
      <c r="B24" s="301" t="s">
        <v>506</v>
      </c>
      <c r="C24" s="302"/>
      <c r="D24" s="303"/>
      <c r="E24" s="247">
        <v>400000</v>
      </c>
      <c r="F24" s="33">
        <v>230769.64</v>
      </c>
      <c r="G24" s="33">
        <v>220000</v>
      </c>
      <c r="H24" s="32">
        <f aca="true" t="shared" si="1" ref="H24:H64">G24-F24</f>
        <v>-10769.640000000014</v>
      </c>
      <c r="J24" s="95"/>
    </row>
    <row r="25" spans="1:10" ht="12.75">
      <c r="A25" s="254">
        <v>43306</v>
      </c>
      <c r="B25" s="301" t="s">
        <v>602</v>
      </c>
      <c r="C25" s="302"/>
      <c r="D25" s="303"/>
      <c r="E25" s="247">
        <v>200</v>
      </c>
      <c r="F25" s="33">
        <v>550</v>
      </c>
      <c r="G25" s="33">
        <v>169.59</v>
      </c>
      <c r="H25" s="32">
        <f t="shared" si="1"/>
        <v>-380.40999999999997</v>
      </c>
      <c r="J25" s="95"/>
    </row>
    <row r="26" spans="1:8" ht="12.75" customHeight="1">
      <c r="A26" s="254">
        <v>43306</v>
      </c>
      <c r="B26" s="301" t="s">
        <v>601</v>
      </c>
      <c r="C26" s="302"/>
      <c r="D26" s="303"/>
      <c r="E26" s="247">
        <v>119</v>
      </c>
      <c r="F26" s="33">
        <v>134.47</v>
      </c>
      <c r="G26" s="33">
        <v>106.36</v>
      </c>
      <c r="H26" s="32">
        <f t="shared" si="1"/>
        <v>-28.11</v>
      </c>
    </row>
    <row r="27" spans="1:8" ht="12.75">
      <c r="A27" s="254" t="s">
        <v>712</v>
      </c>
      <c r="B27" s="301" t="s">
        <v>567</v>
      </c>
      <c r="C27" s="302"/>
      <c r="D27" s="303"/>
      <c r="E27" s="247">
        <v>45</v>
      </c>
      <c r="F27" s="33">
        <v>4655.85</v>
      </c>
      <c r="G27" s="33">
        <v>5122.32</v>
      </c>
      <c r="H27" s="32">
        <f t="shared" si="1"/>
        <v>466.46999999999935</v>
      </c>
    </row>
    <row r="28" spans="1:8" ht="12.75" customHeight="1">
      <c r="A28" s="254" t="s">
        <v>713</v>
      </c>
      <c r="B28" s="301" t="s">
        <v>714</v>
      </c>
      <c r="C28" s="302"/>
      <c r="D28" s="303"/>
      <c r="E28" s="247">
        <v>2130000</v>
      </c>
      <c r="F28" s="33">
        <v>169966.97</v>
      </c>
      <c r="G28" s="33">
        <v>166142.87</v>
      </c>
      <c r="H28" s="32">
        <f t="shared" si="1"/>
        <v>-3824.100000000006</v>
      </c>
    </row>
    <row r="29" spans="1:8" ht="12.75">
      <c r="A29" s="254" t="s">
        <v>715</v>
      </c>
      <c r="B29" s="301" t="s">
        <v>716</v>
      </c>
      <c r="C29" s="302"/>
      <c r="D29" s="303"/>
      <c r="E29" s="247">
        <v>91103</v>
      </c>
      <c r="F29" s="33">
        <v>91103</v>
      </c>
      <c r="G29" s="33">
        <v>90829.69</v>
      </c>
      <c r="H29" s="32">
        <f t="shared" si="1"/>
        <v>-273.3099999999977</v>
      </c>
    </row>
    <row r="30" spans="1:8" ht="12.75">
      <c r="A30" s="254" t="s">
        <v>717</v>
      </c>
      <c r="B30" s="301" t="s">
        <v>576</v>
      </c>
      <c r="C30" s="302"/>
      <c r="D30" s="303"/>
      <c r="E30" s="247">
        <v>30266</v>
      </c>
      <c r="F30" s="33">
        <v>165746.42</v>
      </c>
      <c r="G30" s="33">
        <v>51260.29</v>
      </c>
      <c r="H30" s="32">
        <f t="shared" si="1"/>
        <v>-114486.13</v>
      </c>
    </row>
    <row r="31" spans="1:8" ht="12.75">
      <c r="A31" s="254" t="s">
        <v>718</v>
      </c>
      <c r="B31" s="301" t="s">
        <v>576</v>
      </c>
      <c r="C31" s="302"/>
      <c r="D31" s="303"/>
      <c r="E31" s="247">
        <v>18000</v>
      </c>
      <c r="F31" s="33">
        <v>98573.83</v>
      </c>
      <c r="G31" s="33">
        <v>30490.47</v>
      </c>
      <c r="H31" s="32">
        <f t="shared" si="1"/>
        <v>-68083.36</v>
      </c>
    </row>
    <row r="32" spans="1:8" ht="12" customHeight="1">
      <c r="A32" s="254" t="s">
        <v>719</v>
      </c>
      <c r="B32" s="301" t="s">
        <v>714</v>
      </c>
      <c r="C32" s="302"/>
      <c r="D32" s="303"/>
      <c r="E32" s="247">
        <v>2130000</v>
      </c>
      <c r="F32" s="33">
        <v>188292</v>
      </c>
      <c r="G32" s="33">
        <v>165146.86</v>
      </c>
      <c r="H32" s="32">
        <f t="shared" si="1"/>
        <v>-23145.140000000014</v>
      </c>
    </row>
    <row r="33" spans="1:8" ht="16.5" customHeight="1">
      <c r="A33" s="254" t="s">
        <v>720</v>
      </c>
      <c r="B33" s="301" t="s">
        <v>599</v>
      </c>
      <c r="C33" s="302"/>
      <c r="D33" s="303"/>
      <c r="E33" s="247">
        <v>35100</v>
      </c>
      <c r="F33" s="33">
        <v>140400</v>
      </c>
      <c r="G33" s="33">
        <v>36926.95</v>
      </c>
      <c r="H33" s="32">
        <f t="shared" si="1"/>
        <v>-103473.05</v>
      </c>
    </row>
    <row r="34" spans="1:8" ht="12.75" customHeight="1">
      <c r="A34" s="254" t="s">
        <v>721</v>
      </c>
      <c r="B34" s="301" t="s">
        <v>599</v>
      </c>
      <c r="C34" s="302"/>
      <c r="D34" s="303"/>
      <c r="E34" s="247">
        <v>100</v>
      </c>
      <c r="F34" s="33">
        <v>400</v>
      </c>
      <c r="G34" s="33">
        <v>105.2</v>
      </c>
      <c r="H34" s="32">
        <f t="shared" si="1"/>
        <v>-294.8</v>
      </c>
    </row>
    <row r="35" spans="1:8" ht="12.75" customHeight="1">
      <c r="A35" s="254" t="s">
        <v>721</v>
      </c>
      <c r="B35" s="301" t="s">
        <v>601</v>
      </c>
      <c r="C35" s="302"/>
      <c r="D35" s="303"/>
      <c r="E35" s="247">
        <v>100</v>
      </c>
      <c r="F35" s="33">
        <v>88.81</v>
      </c>
      <c r="G35" s="33">
        <v>70.88</v>
      </c>
      <c r="H35" s="32">
        <f t="shared" si="1"/>
        <v>-17.930000000000007</v>
      </c>
    </row>
    <row r="36" spans="1:8" ht="14.25" customHeight="1">
      <c r="A36" s="254" t="s">
        <v>722</v>
      </c>
      <c r="B36" s="301" t="s">
        <v>601</v>
      </c>
      <c r="C36" s="302"/>
      <c r="D36" s="303"/>
      <c r="E36" s="33">
        <v>100</v>
      </c>
      <c r="F36" s="33">
        <v>113</v>
      </c>
      <c r="G36" s="33">
        <v>79.86</v>
      </c>
      <c r="H36" s="32">
        <f t="shared" si="1"/>
        <v>-33.14</v>
      </c>
    </row>
    <row r="37" spans="1:8" ht="15" customHeight="1">
      <c r="A37" s="254" t="s">
        <v>723</v>
      </c>
      <c r="B37" s="301" t="s">
        <v>602</v>
      </c>
      <c r="C37" s="302"/>
      <c r="D37" s="303"/>
      <c r="E37" s="33">
        <v>1068</v>
      </c>
      <c r="F37" s="33">
        <v>2937</v>
      </c>
      <c r="G37" s="33">
        <v>959.76</v>
      </c>
      <c r="H37" s="32">
        <f t="shared" si="1"/>
        <v>-1977.24</v>
      </c>
    </row>
    <row r="38" spans="1:8" ht="12.75" customHeight="1">
      <c r="A38" s="254" t="s">
        <v>724</v>
      </c>
      <c r="B38" s="301" t="s">
        <v>599</v>
      </c>
      <c r="C38" s="302"/>
      <c r="D38" s="303"/>
      <c r="E38" s="33">
        <v>12563</v>
      </c>
      <c r="F38" s="33">
        <v>46252</v>
      </c>
      <c r="G38" s="33">
        <v>13228.89</v>
      </c>
      <c r="H38" s="32">
        <f t="shared" si="1"/>
        <v>-33023.11</v>
      </c>
    </row>
    <row r="39" spans="1:8" ht="12.75">
      <c r="A39" s="254" t="s">
        <v>725</v>
      </c>
      <c r="B39" s="301" t="s">
        <v>726</v>
      </c>
      <c r="C39" s="302"/>
      <c r="D39" s="303"/>
      <c r="E39" s="33">
        <v>4621</v>
      </c>
      <c r="F39" s="33">
        <v>54258.65</v>
      </c>
      <c r="G39" s="33">
        <v>44546.44</v>
      </c>
      <c r="H39" s="32">
        <f t="shared" si="1"/>
        <v>-9712.21</v>
      </c>
    </row>
    <row r="40" spans="1:8" ht="14.25" customHeight="1">
      <c r="A40" s="254" t="s">
        <v>725</v>
      </c>
      <c r="B40" s="301" t="s">
        <v>727</v>
      </c>
      <c r="C40" s="302"/>
      <c r="D40" s="303"/>
      <c r="E40" s="33">
        <v>4621</v>
      </c>
      <c r="F40" s="33">
        <v>20587.02</v>
      </c>
      <c r="G40" s="33">
        <v>17652.22</v>
      </c>
      <c r="H40" s="32">
        <f t="shared" si="1"/>
        <v>-2934.7999999999993</v>
      </c>
    </row>
    <row r="41" spans="1:8" ht="15.75" customHeight="1">
      <c r="A41" s="254" t="s">
        <v>728</v>
      </c>
      <c r="B41" s="301" t="s">
        <v>729</v>
      </c>
      <c r="C41" s="302"/>
      <c r="D41" s="303"/>
      <c r="E41" s="33">
        <v>97881</v>
      </c>
      <c r="F41" s="33">
        <v>97280.49</v>
      </c>
      <c r="G41" s="33">
        <v>2153.38</v>
      </c>
      <c r="H41" s="32">
        <f t="shared" si="1"/>
        <v>-95127.11</v>
      </c>
    </row>
    <row r="42" spans="1:8" ht="15" customHeight="1">
      <c r="A42" s="254" t="s">
        <v>728</v>
      </c>
      <c r="B42" s="301" t="s">
        <v>730</v>
      </c>
      <c r="C42" s="302"/>
      <c r="D42" s="303"/>
      <c r="E42" s="33">
        <v>4621</v>
      </c>
      <c r="F42" s="33">
        <v>78537</v>
      </c>
      <c r="G42" s="33">
        <v>2310.5</v>
      </c>
      <c r="H42" s="32">
        <f t="shared" si="1"/>
        <v>-76226.5</v>
      </c>
    </row>
    <row r="43" spans="1:8" ht="12.75" customHeight="1">
      <c r="A43" s="254" t="s">
        <v>731</v>
      </c>
      <c r="B43" s="301" t="s">
        <v>714</v>
      </c>
      <c r="C43" s="302"/>
      <c r="D43" s="303"/>
      <c r="E43" s="33">
        <v>2130000</v>
      </c>
      <c r="F43" s="33">
        <v>188292</v>
      </c>
      <c r="G43" s="33">
        <v>171069.28</v>
      </c>
      <c r="H43" s="32">
        <f t="shared" si="1"/>
        <v>-17222.72</v>
      </c>
    </row>
    <row r="44" spans="1:8" ht="12.75" customHeight="1">
      <c r="A44" s="78"/>
      <c r="B44" s="319" t="s">
        <v>39</v>
      </c>
      <c r="C44" s="320"/>
      <c r="D44" s="321"/>
      <c r="E44" s="83"/>
      <c r="F44" s="78"/>
      <c r="G44" s="79"/>
      <c r="H44" s="32">
        <f t="shared" si="1"/>
        <v>0</v>
      </c>
    </row>
    <row r="45" spans="1:8" ht="15.75" customHeight="1">
      <c r="A45" s="78"/>
      <c r="B45" s="319" t="s">
        <v>49</v>
      </c>
      <c r="C45" s="320"/>
      <c r="D45" s="321"/>
      <c r="E45" s="78"/>
      <c r="F45" s="78"/>
      <c r="G45" s="79"/>
      <c r="H45" s="32">
        <f t="shared" si="1"/>
        <v>0</v>
      </c>
    </row>
    <row r="46" spans="1:8" ht="16.5" customHeight="1">
      <c r="A46" s="78"/>
      <c r="B46" s="310" t="s">
        <v>50</v>
      </c>
      <c r="C46" s="311"/>
      <c r="D46" s="312"/>
      <c r="E46" s="78"/>
      <c r="F46" s="78"/>
      <c r="G46" s="79"/>
      <c r="H46" s="32">
        <f t="shared" si="1"/>
        <v>0</v>
      </c>
    </row>
    <row r="47" spans="1:8" ht="15" customHeight="1">
      <c r="A47" s="78"/>
      <c r="B47" s="319" t="s">
        <v>38</v>
      </c>
      <c r="C47" s="320"/>
      <c r="D47" s="321"/>
      <c r="E47" s="78"/>
      <c r="F47" s="78"/>
      <c r="G47" s="79"/>
      <c r="H47" s="32">
        <f t="shared" si="1"/>
        <v>0</v>
      </c>
    </row>
    <row r="48" spans="1:8" ht="15.75" customHeight="1">
      <c r="A48" s="78"/>
      <c r="B48" s="319" t="s">
        <v>39</v>
      </c>
      <c r="C48" s="320"/>
      <c r="D48" s="321"/>
      <c r="E48" s="78"/>
      <c r="F48" s="78"/>
      <c r="G48" s="79"/>
      <c r="H48" s="32">
        <f t="shared" si="1"/>
        <v>0</v>
      </c>
    </row>
    <row r="49" spans="1:8" ht="12.75">
      <c r="A49" s="78"/>
      <c r="B49" s="319" t="s">
        <v>49</v>
      </c>
      <c r="C49" s="320"/>
      <c r="D49" s="321"/>
      <c r="E49" s="78"/>
      <c r="F49" s="78"/>
      <c r="G49" s="79"/>
      <c r="H49" s="32">
        <f t="shared" si="1"/>
        <v>0</v>
      </c>
    </row>
    <row r="50" spans="1:8" ht="12.75">
      <c r="A50" s="78"/>
      <c r="B50" s="322" t="s">
        <v>51</v>
      </c>
      <c r="C50" s="323"/>
      <c r="D50" s="324"/>
      <c r="E50" s="78"/>
      <c r="F50" s="78"/>
      <c r="G50" s="79"/>
      <c r="H50" s="32">
        <f t="shared" si="1"/>
        <v>0</v>
      </c>
    </row>
    <row r="51" spans="1:8" ht="12.75">
      <c r="A51" s="78"/>
      <c r="B51" s="322" t="s">
        <v>138</v>
      </c>
      <c r="C51" s="323"/>
      <c r="D51" s="324"/>
      <c r="E51" s="78"/>
      <c r="F51" s="78"/>
      <c r="G51" s="79"/>
      <c r="H51" s="32">
        <f t="shared" si="1"/>
        <v>0</v>
      </c>
    </row>
    <row r="52" spans="1:8" ht="12.75">
      <c r="A52" s="78"/>
      <c r="B52" s="319" t="s">
        <v>121</v>
      </c>
      <c r="C52" s="320"/>
      <c r="D52" s="321"/>
      <c r="E52" s="78"/>
      <c r="F52" s="78"/>
      <c r="G52" s="79"/>
      <c r="H52" s="32">
        <f t="shared" si="1"/>
        <v>0</v>
      </c>
    </row>
    <row r="53" spans="1:8" ht="12.75">
      <c r="A53" s="78" t="s">
        <v>504</v>
      </c>
      <c r="B53" s="218"/>
      <c r="C53" s="219" t="s">
        <v>505</v>
      </c>
      <c r="D53" s="220"/>
      <c r="E53" s="78">
        <v>1000</v>
      </c>
      <c r="F53" s="78">
        <v>1003500</v>
      </c>
      <c r="G53" s="79">
        <v>1014431.51</v>
      </c>
      <c r="H53" s="32">
        <f t="shared" si="1"/>
        <v>10931.51000000001</v>
      </c>
    </row>
    <row r="54" spans="1:8" ht="12.75">
      <c r="A54" s="78"/>
      <c r="B54" s="325" t="s">
        <v>139</v>
      </c>
      <c r="C54" s="326"/>
      <c r="D54" s="327"/>
      <c r="E54" s="78"/>
      <c r="F54" s="78"/>
      <c r="G54" s="79"/>
      <c r="H54" s="32">
        <f t="shared" si="1"/>
        <v>0</v>
      </c>
    </row>
    <row r="55" spans="1:8" ht="12.75">
      <c r="A55" s="78"/>
      <c r="B55" s="325" t="s">
        <v>140</v>
      </c>
      <c r="C55" s="326"/>
      <c r="D55" s="327"/>
      <c r="E55" s="78"/>
      <c r="F55" s="78"/>
      <c r="G55" s="79"/>
      <c r="H55" s="32">
        <f t="shared" si="1"/>
        <v>0</v>
      </c>
    </row>
    <row r="56" spans="1:8" ht="12.75">
      <c r="A56" s="78"/>
      <c r="B56" s="319" t="s">
        <v>141</v>
      </c>
      <c r="C56" s="320"/>
      <c r="D56" s="321"/>
      <c r="E56" s="78"/>
      <c r="F56" s="78"/>
      <c r="G56" s="79"/>
      <c r="H56" s="32">
        <f t="shared" si="1"/>
        <v>0</v>
      </c>
    </row>
    <row r="57" spans="1:8" ht="12.75">
      <c r="A57" s="78"/>
      <c r="B57" s="319" t="s">
        <v>142</v>
      </c>
      <c r="C57" s="320"/>
      <c r="D57" s="321"/>
      <c r="E57" s="78"/>
      <c r="F57" s="78"/>
      <c r="G57" s="79"/>
      <c r="H57" s="32">
        <f t="shared" si="1"/>
        <v>0</v>
      </c>
    </row>
    <row r="58" spans="1:8" ht="12.75">
      <c r="A58" s="78"/>
      <c r="B58" s="322" t="s">
        <v>143</v>
      </c>
      <c r="C58" s="323"/>
      <c r="D58" s="324"/>
      <c r="E58" s="78"/>
      <c r="F58" s="78"/>
      <c r="G58" s="79"/>
      <c r="H58" s="32">
        <f t="shared" si="1"/>
        <v>0</v>
      </c>
    </row>
    <row r="59" spans="1:8" ht="16.5" customHeight="1">
      <c r="A59" s="78"/>
      <c r="B59" s="325" t="s">
        <v>144</v>
      </c>
      <c r="C59" s="326"/>
      <c r="D59" s="327"/>
      <c r="E59" s="78"/>
      <c r="F59" s="78"/>
      <c r="G59" s="79"/>
      <c r="H59" s="32">
        <f t="shared" si="1"/>
        <v>0</v>
      </c>
    </row>
    <row r="60" spans="1:8" ht="12.75">
      <c r="A60" s="78"/>
      <c r="B60" s="325" t="s">
        <v>145</v>
      </c>
      <c r="C60" s="326"/>
      <c r="D60" s="327"/>
      <c r="E60" s="78"/>
      <c r="F60" s="78"/>
      <c r="G60" s="79"/>
      <c r="H60" s="32">
        <f t="shared" si="1"/>
        <v>0</v>
      </c>
    </row>
    <row r="61" spans="1:8" ht="12.75">
      <c r="A61" s="78"/>
      <c r="B61" s="325" t="s">
        <v>146</v>
      </c>
      <c r="C61" s="326"/>
      <c r="D61" s="327"/>
      <c r="E61" s="78"/>
      <c r="F61" s="78"/>
      <c r="G61" s="79"/>
      <c r="H61" s="32">
        <f t="shared" si="1"/>
        <v>0</v>
      </c>
    </row>
    <row r="62" spans="1:8" ht="12.75">
      <c r="A62" s="78"/>
      <c r="B62" s="325" t="s">
        <v>147</v>
      </c>
      <c r="C62" s="326"/>
      <c r="D62" s="327"/>
      <c r="E62" s="78"/>
      <c r="F62" s="78"/>
      <c r="G62" s="79"/>
      <c r="H62" s="32">
        <f t="shared" si="1"/>
        <v>0</v>
      </c>
    </row>
    <row r="63" spans="1:8" ht="12.75">
      <c r="A63" s="78"/>
      <c r="B63" s="325" t="s">
        <v>148</v>
      </c>
      <c r="C63" s="326"/>
      <c r="D63" s="327"/>
      <c r="E63" s="78"/>
      <c r="F63" s="78"/>
      <c r="G63" s="79"/>
      <c r="H63" s="32">
        <f t="shared" si="1"/>
        <v>0</v>
      </c>
    </row>
    <row r="64" spans="1:8" ht="20.25" customHeight="1">
      <c r="A64" s="78"/>
      <c r="B64" s="325" t="s">
        <v>52</v>
      </c>
      <c r="C64" s="326"/>
      <c r="D64" s="327"/>
      <c r="E64" s="78"/>
      <c r="F64" s="78"/>
      <c r="G64" s="79"/>
      <c r="H64" s="32">
        <f t="shared" si="1"/>
        <v>0</v>
      </c>
    </row>
    <row r="65" spans="1:8" ht="25.5" customHeight="1">
      <c r="A65" s="78"/>
      <c r="B65" s="325" t="s">
        <v>53</v>
      </c>
      <c r="C65" s="326"/>
      <c r="D65" s="327"/>
      <c r="E65" s="32">
        <f>SUM(E18:E64)</f>
        <v>7595839</v>
      </c>
      <c r="F65" s="32">
        <f>SUM(F18:F64)</f>
        <v>2914622.9</v>
      </c>
      <c r="G65" s="32">
        <f>SUM(G18:G64)</f>
        <v>2357461.2299999995</v>
      </c>
      <c r="H65" s="32">
        <f>SUM(H18:H64)</f>
        <v>-557161.6699999999</v>
      </c>
    </row>
    <row r="66" spans="1:8" ht="22.5" customHeight="1">
      <c r="A66" s="84"/>
      <c r="B66" s="85"/>
      <c r="C66" s="85"/>
      <c r="D66" s="85"/>
      <c r="E66" s="66"/>
      <c r="F66" s="67"/>
      <c r="G66" s="67"/>
      <c r="H66" s="67"/>
    </row>
    <row r="67" spans="1:8" ht="39.75" customHeight="1">
      <c r="A67" s="328" t="s">
        <v>422</v>
      </c>
      <c r="B67" s="328"/>
      <c r="C67" s="328"/>
      <c r="D67" s="328"/>
      <c r="E67" s="328"/>
      <c r="F67" s="328"/>
      <c r="G67" s="328"/>
      <c r="H67" s="328"/>
    </row>
    <row r="68" spans="1:8" ht="45">
      <c r="A68" s="76" t="s">
        <v>134</v>
      </c>
      <c r="B68" s="307" t="s">
        <v>424</v>
      </c>
      <c r="C68" s="308"/>
      <c r="D68" s="309"/>
      <c r="E68" s="76" t="s">
        <v>135</v>
      </c>
      <c r="F68" s="76" t="s">
        <v>119</v>
      </c>
      <c r="G68" s="76" t="s">
        <v>136</v>
      </c>
      <c r="H68" s="76" t="s">
        <v>425</v>
      </c>
    </row>
    <row r="69" spans="1:8" ht="12.75">
      <c r="A69" s="78">
        <v>1</v>
      </c>
      <c r="B69" s="298">
        <v>2</v>
      </c>
      <c r="C69" s="299"/>
      <c r="D69" s="300"/>
      <c r="E69" s="78">
        <v>3</v>
      </c>
      <c r="F69" s="78">
        <v>4</v>
      </c>
      <c r="G69" s="78">
        <v>5</v>
      </c>
      <c r="H69" s="78">
        <v>6</v>
      </c>
    </row>
    <row r="70" spans="1:8" ht="12.75">
      <c r="A70" s="78"/>
      <c r="B70" s="310" t="s">
        <v>137</v>
      </c>
      <c r="C70" s="311"/>
      <c r="D70" s="312"/>
      <c r="E70" s="78"/>
      <c r="F70" s="78"/>
      <c r="G70" s="78"/>
      <c r="H70" s="78"/>
    </row>
    <row r="71" spans="1:8" ht="12.75">
      <c r="A71" s="78"/>
      <c r="B71" s="310" t="s">
        <v>327</v>
      </c>
      <c r="C71" s="311"/>
      <c r="D71" s="312"/>
      <c r="E71" s="86"/>
      <c r="F71" s="87"/>
      <c r="G71" s="88"/>
      <c r="H71" s="89"/>
    </row>
    <row r="72" spans="1:8" ht="12.75">
      <c r="A72" s="78"/>
      <c r="B72" s="319" t="s">
        <v>38</v>
      </c>
      <c r="C72" s="320"/>
      <c r="D72" s="321"/>
      <c r="E72" s="90"/>
      <c r="F72" s="87"/>
      <c r="G72" s="88"/>
      <c r="H72" s="88"/>
    </row>
    <row r="73" spans="1:8" ht="12.75">
      <c r="A73" s="78" t="s">
        <v>494</v>
      </c>
      <c r="B73" s="325" t="s">
        <v>495</v>
      </c>
      <c r="C73" s="329"/>
      <c r="D73" s="330"/>
      <c r="E73" s="90">
        <v>32097</v>
      </c>
      <c r="F73" s="87">
        <v>90237.5</v>
      </c>
      <c r="G73" s="88">
        <v>1190561.18</v>
      </c>
      <c r="H73" s="88">
        <f>G73-F73</f>
        <v>1100323.68</v>
      </c>
    </row>
    <row r="74" spans="1:8" ht="12.75">
      <c r="A74" s="82">
        <v>43309</v>
      </c>
      <c r="B74" s="319" t="s">
        <v>711</v>
      </c>
      <c r="C74" s="320"/>
      <c r="D74" s="321"/>
      <c r="E74" s="86">
        <v>8366</v>
      </c>
      <c r="F74" s="88">
        <v>23006.5</v>
      </c>
      <c r="G74" s="88">
        <v>24803.52</v>
      </c>
      <c r="H74" s="88">
        <f>SUM(G74-F74)</f>
        <v>1797.0200000000004</v>
      </c>
    </row>
    <row r="75" spans="1:8" ht="12.75">
      <c r="A75" s="82"/>
      <c r="B75" s="319"/>
      <c r="C75" s="320"/>
      <c r="D75" s="321"/>
      <c r="E75" s="86"/>
      <c r="F75" s="88"/>
      <c r="G75" s="88"/>
      <c r="H75" s="88">
        <f>SUM(G75-F75)</f>
        <v>0</v>
      </c>
    </row>
    <row r="76" spans="1:8" ht="12.75">
      <c r="A76" s="82"/>
      <c r="B76" s="319"/>
      <c r="C76" s="320"/>
      <c r="D76" s="321"/>
      <c r="E76" s="86"/>
      <c r="F76" s="88"/>
      <c r="G76" s="88"/>
      <c r="H76" s="88">
        <f>SUM(G76-F76)</f>
        <v>0</v>
      </c>
    </row>
    <row r="77" spans="1:8" ht="12.75">
      <c r="A77" s="82"/>
      <c r="B77" s="319"/>
      <c r="C77" s="320"/>
      <c r="D77" s="321"/>
      <c r="E77" s="86"/>
      <c r="F77" s="88"/>
      <c r="G77" s="88"/>
      <c r="H77" s="88">
        <f>SUM(G77-F77)</f>
        <v>0</v>
      </c>
    </row>
    <row r="78" spans="1:8" ht="12.75">
      <c r="A78" s="78"/>
      <c r="B78" s="319" t="s">
        <v>39</v>
      </c>
      <c r="C78" s="320"/>
      <c r="D78" s="321"/>
      <c r="E78" s="83"/>
      <c r="F78" s="78"/>
      <c r="G78" s="78"/>
      <c r="H78" s="78"/>
    </row>
    <row r="79" spans="1:8" ht="12.75">
      <c r="A79" s="78"/>
      <c r="B79" s="319"/>
      <c r="C79" s="320"/>
      <c r="D79" s="321"/>
      <c r="E79" s="83"/>
      <c r="F79" s="78"/>
      <c r="G79" s="78"/>
      <c r="H79" s="78"/>
    </row>
    <row r="80" spans="1:8" ht="12.75">
      <c r="A80" s="78"/>
      <c r="B80" s="310" t="s">
        <v>50</v>
      </c>
      <c r="C80" s="311"/>
      <c r="D80" s="312"/>
      <c r="E80" s="83"/>
      <c r="F80" s="78"/>
      <c r="G80" s="78"/>
      <c r="H80" s="78"/>
    </row>
    <row r="81" spans="1:8" ht="12.75">
      <c r="A81" s="78"/>
      <c r="B81" s="319" t="s">
        <v>38</v>
      </c>
      <c r="C81" s="320"/>
      <c r="D81" s="321"/>
      <c r="E81" s="83"/>
      <c r="F81" s="78"/>
      <c r="G81" s="78"/>
      <c r="H81" s="78"/>
    </row>
    <row r="82" spans="1:8" ht="12.75">
      <c r="A82" s="78"/>
      <c r="B82" s="319" t="s">
        <v>39</v>
      </c>
      <c r="C82" s="320"/>
      <c r="D82" s="321"/>
      <c r="E82" s="83"/>
      <c r="F82" s="78"/>
      <c r="G82" s="78"/>
      <c r="H82" s="78"/>
    </row>
    <row r="83" spans="1:8" ht="12.75">
      <c r="A83" s="78"/>
      <c r="B83" s="319"/>
      <c r="C83" s="320"/>
      <c r="D83" s="321"/>
      <c r="E83" s="83"/>
      <c r="F83" s="78"/>
      <c r="G83" s="78"/>
      <c r="H83" s="78"/>
    </row>
    <row r="84" spans="1:8" ht="12.75">
      <c r="A84" s="78"/>
      <c r="B84" s="332" t="s">
        <v>426</v>
      </c>
      <c r="C84" s="333"/>
      <c r="D84" s="333"/>
      <c r="E84" s="86">
        <f>SUM(E73:E83)</f>
        <v>40463</v>
      </c>
      <c r="F84" s="86">
        <f>SUM(F73:F83)</f>
        <v>113244</v>
      </c>
      <c r="G84" s="86">
        <f>SUM(G73:G83)</f>
        <v>1215364.7</v>
      </c>
      <c r="H84" s="86">
        <f>SUM(H73:H83)</f>
        <v>1102120.7</v>
      </c>
    </row>
    <row r="85" spans="1:8" ht="12.75">
      <c r="A85" s="84"/>
      <c r="B85" s="85"/>
      <c r="C85" s="85"/>
      <c r="D85" s="85"/>
      <c r="E85" s="91"/>
      <c r="F85" s="92"/>
      <c r="G85" s="92"/>
      <c r="H85" s="92"/>
    </row>
    <row r="86" spans="1:8" ht="34.5" customHeight="1">
      <c r="A86" s="75" t="s">
        <v>163</v>
      </c>
      <c r="B86" s="284" t="s">
        <v>55</v>
      </c>
      <c r="C86" s="284"/>
      <c r="D86" s="334" t="s">
        <v>56</v>
      </c>
      <c r="E86" s="334"/>
      <c r="F86" s="93" t="s">
        <v>54</v>
      </c>
      <c r="G86" s="331" t="s">
        <v>368</v>
      </c>
      <c r="H86" s="331"/>
    </row>
    <row r="87" spans="1:8" ht="12.75">
      <c r="A87" s="75" t="s">
        <v>707</v>
      </c>
      <c r="D87" s="291"/>
      <c r="E87" s="291"/>
      <c r="F87" s="75"/>
      <c r="G87" s="94"/>
      <c r="H87" s="50"/>
    </row>
    <row r="88" spans="2:6" ht="12.75">
      <c r="B88" s="48"/>
      <c r="D88" s="75"/>
      <c r="E88" s="75"/>
      <c r="F88" s="75"/>
    </row>
    <row r="89" spans="1:8" ht="12.75">
      <c r="A89" s="75"/>
      <c r="B89" s="75"/>
      <c r="C89" s="75"/>
      <c r="F89" s="75"/>
      <c r="G89" s="75"/>
      <c r="H89" s="75"/>
    </row>
    <row r="90" spans="1:2" ht="12.75">
      <c r="A90" s="75"/>
      <c r="B90" s="75"/>
    </row>
    <row r="91" ht="12.75">
      <c r="A91" s="75"/>
    </row>
  </sheetData>
  <sheetProtection/>
  <mergeCells count="76">
    <mergeCell ref="B39:D39"/>
    <mergeCell ref="B40:D40"/>
    <mergeCell ref="B41:D41"/>
    <mergeCell ref="B42:D42"/>
    <mergeCell ref="B43:D43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73:D73"/>
    <mergeCell ref="G86:H86"/>
    <mergeCell ref="D87:E87"/>
    <mergeCell ref="B82:D82"/>
    <mergeCell ref="B83:D83"/>
    <mergeCell ref="B84:D84"/>
    <mergeCell ref="B86:C86"/>
    <mergeCell ref="D86:E86"/>
    <mergeCell ref="B69:D69"/>
    <mergeCell ref="B70:D70"/>
    <mergeCell ref="B76:D76"/>
    <mergeCell ref="B77:D77"/>
    <mergeCell ref="B78:D78"/>
    <mergeCell ref="B79:D79"/>
    <mergeCell ref="B71:D71"/>
    <mergeCell ref="B72:D72"/>
    <mergeCell ref="B74:D74"/>
    <mergeCell ref="B75:D75"/>
    <mergeCell ref="B62:D62"/>
    <mergeCell ref="B63:D63"/>
    <mergeCell ref="B60:D60"/>
    <mergeCell ref="B61:D61"/>
    <mergeCell ref="B80:D80"/>
    <mergeCell ref="B81:D81"/>
    <mergeCell ref="B64:D64"/>
    <mergeCell ref="B65:D65"/>
    <mergeCell ref="A67:H67"/>
    <mergeCell ref="B68:D68"/>
    <mergeCell ref="B50:D50"/>
    <mergeCell ref="B51:D51"/>
    <mergeCell ref="B52:D52"/>
    <mergeCell ref="B58:D58"/>
    <mergeCell ref="B59:D59"/>
    <mergeCell ref="B56:D56"/>
    <mergeCell ref="B57:D57"/>
    <mergeCell ref="B54:D54"/>
    <mergeCell ref="B55:D55"/>
    <mergeCell ref="B44:D44"/>
    <mergeCell ref="B47:D47"/>
    <mergeCell ref="B48:D48"/>
    <mergeCell ref="B45:D45"/>
    <mergeCell ref="B46:D46"/>
    <mergeCell ref="B49:D49"/>
    <mergeCell ref="B14:D14"/>
    <mergeCell ref="B18:D18"/>
    <mergeCell ref="B20:D20"/>
    <mergeCell ref="A9:H9"/>
    <mergeCell ref="A10:H10"/>
    <mergeCell ref="B13:D13"/>
    <mergeCell ref="B15:D15"/>
    <mergeCell ref="B16:D16"/>
    <mergeCell ref="B17:D17"/>
    <mergeCell ref="B19:D19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00">
      <selection activeCell="M116" sqref="M116"/>
    </sheetView>
  </sheetViews>
  <sheetFormatPr defaultColWidth="9.140625" defaultRowHeight="12.75"/>
  <cols>
    <col min="1" max="1" width="8.28125" style="0" customWidth="1"/>
    <col min="2" max="2" width="4.28125" style="0" customWidth="1"/>
    <col min="3" max="3" width="7.57421875" style="0" customWidth="1"/>
    <col min="4" max="4" width="10.57421875" style="0" customWidth="1"/>
    <col min="5" max="5" width="11.140625" style="0" customWidth="1"/>
    <col min="6" max="6" width="10.00390625" style="0" customWidth="1"/>
    <col min="7" max="7" width="7.57421875" style="0" customWidth="1"/>
    <col min="8" max="8" width="9.7109375" style="0" customWidth="1"/>
    <col min="9" max="9" width="7.57421875" style="0" customWidth="1"/>
    <col min="10" max="10" width="7.28125" style="0" customWidth="1"/>
    <col min="11" max="11" width="9.7109375" style="0" customWidth="1"/>
    <col min="12" max="12" width="7.7109375" style="0" customWidth="1"/>
  </cols>
  <sheetData>
    <row r="1" spans="1:10" ht="12.75">
      <c r="A1" s="4" t="s">
        <v>491</v>
      </c>
      <c r="B1" s="4"/>
      <c r="I1" s="209"/>
      <c r="J1" s="209"/>
    </row>
    <row r="2" spans="1:10" ht="12.75">
      <c r="A2" s="4" t="s">
        <v>489</v>
      </c>
      <c r="B2" s="4"/>
      <c r="I2" s="209"/>
      <c r="J2" s="209"/>
    </row>
    <row r="3" spans="1:10" ht="12.75">
      <c r="A3" s="4" t="s">
        <v>328</v>
      </c>
      <c r="B3" s="4"/>
      <c r="I3" s="209"/>
      <c r="J3" s="209"/>
    </row>
    <row r="4" spans="1:10" ht="12.75">
      <c r="A4" s="4" t="s">
        <v>329</v>
      </c>
      <c r="B4" s="4"/>
      <c r="I4" s="209"/>
      <c r="J4" s="209"/>
    </row>
    <row r="5" spans="1:10" ht="12.75">
      <c r="A5" s="208"/>
      <c r="B5" s="208"/>
      <c r="C5" s="210"/>
      <c r="D5" s="210"/>
      <c r="E5" s="209"/>
      <c r="F5" s="209"/>
      <c r="G5" s="209"/>
      <c r="H5" s="209"/>
      <c r="I5" s="209"/>
      <c r="J5" s="209"/>
    </row>
    <row r="6" spans="1:12" ht="15.75" customHeight="1">
      <c r="A6" s="455" t="s">
        <v>734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</row>
    <row r="7" spans="1:12" ht="17.25" customHeight="1">
      <c r="A7" s="455" t="s">
        <v>735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</row>
    <row r="8" spans="1:12" ht="16.5" customHeight="1">
      <c r="A8" s="456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</row>
    <row r="9" spans="1:12" ht="18" customHeight="1">
      <c r="A9" s="458" t="s">
        <v>736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</row>
    <row r="10" ht="17.25" thickBot="1">
      <c r="A10" s="255"/>
    </row>
    <row r="11" spans="1:12" ht="18">
      <c r="A11" s="459" t="s">
        <v>510</v>
      </c>
      <c r="B11" s="460" t="s">
        <v>512</v>
      </c>
      <c r="C11" s="460" t="s">
        <v>513</v>
      </c>
      <c r="D11" s="461"/>
      <c r="E11" s="461"/>
      <c r="F11" s="459" t="s">
        <v>517</v>
      </c>
      <c r="G11" s="459" t="s">
        <v>521</v>
      </c>
      <c r="H11" s="459" t="s">
        <v>525</v>
      </c>
      <c r="I11" s="459" t="s">
        <v>529</v>
      </c>
      <c r="J11" s="459" t="s">
        <v>533</v>
      </c>
      <c r="K11" s="459" t="s">
        <v>537</v>
      </c>
      <c r="L11" s="460" t="s">
        <v>540</v>
      </c>
    </row>
    <row r="12" spans="1:12" ht="18">
      <c r="A12" s="462" t="s">
        <v>511</v>
      </c>
      <c r="B12" s="463"/>
      <c r="C12" s="463"/>
      <c r="D12" s="462" t="s">
        <v>514</v>
      </c>
      <c r="E12" s="462" t="s">
        <v>516</v>
      </c>
      <c r="F12" s="462" t="s">
        <v>518</v>
      </c>
      <c r="G12" s="462" t="s">
        <v>522</v>
      </c>
      <c r="H12" s="462" t="s">
        <v>526</v>
      </c>
      <c r="I12" s="462" t="s">
        <v>530</v>
      </c>
      <c r="J12" s="462" t="s">
        <v>534</v>
      </c>
      <c r="K12" s="462" t="s">
        <v>538</v>
      </c>
      <c r="L12" s="463"/>
    </row>
    <row r="13" spans="1:12" ht="18">
      <c r="A13" s="462" t="s">
        <v>466</v>
      </c>
      <c r="B13" s="463"/>
      <c r="C13" s="463"/>
      <c r="D13" s="462" t="s">
        <v>515</v>
      </c>
      <c r="E13" s="462" t="s">
        <v>515</v>
      </c>
      <c r="F13" s="462" t="s">
        <v>519</v>
      </c>
      <c r="G13" s="462" t="s">
        <v>523</v>
      </c>
      <c r="H13" s="462" t="s">
        <v>527</v>
      </c>
      <c r="I13" s="462" t="s">
        <v>531</v>
      </c>
      <c r="J13" s="462" t="s">
        <v>535</v>
      </c>
      <c r="K13" s="462" t="s">
        <v>539</v>
      </c>
      <c r="L13" s="463"/>
    </row>
    <row r="14" spans="1:12" ht="13.5" thickBot="1">
      <c r="A14" s="464"/>
      <c r="B14" s="465"/>
      <c r="C14" s="465"/>
      <c r="D14" s="464"/>
      <c r="E14" s="464"/>
      <c r="F14" s="464" t="s">
        <v>520</v>
      </c>
      <c r="G14" s="464" t="s">
        <v>524</v>
      </c>
      <c r="H14" s="464" t="s">
        <v>528</v>
      </c>
      <c r="I14" s="464" t="s">
        <v>532</v>
      </c>
      <c r="J14" s="464" t="s">
        <v>536</v>
      </c>
      <c r="K14" s="464"/>
      <c r="L14" s="465"/>
    </row>
    <row r="15" spans="1:12" ht="13.5" thickBot="1">
      <c r="A15" s="256">
        <v>1</v>
      </c>
      <c r="B15" s="256">
        <v>2</v>
      </c>
      <c r="C15" s="256">
        <v>3</v>
      </c>
      <c r="D15" s="256">
        <v>4</v>
      </c>
      <c r="E15" s="256">
        <v>5</v>
      </c>
      <c r="F15" s="256">
        <v>6</v>
      </c>
      <c r="G15" s="256">
        <v>7</v>
      </c>
      <c r="H15" s="256">
        <v>8</v>
      </c>
      <c r="I15" s="256">
        <v>9</v>
      </c>
      <c r="J15" s="256">
        <v>10</v>
      </c>
      <c r="K15" s="256">
        <v>11</v>
      </c>
      <c r="L15" s="256">
        <v>12</v>
      </c>
    </row>
    <row r="16" spans="1:12" ht="13.5" thickBot="1">
      <c r="A16" s="335" t="s">
        <v>541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7"/>
    </row>
    <row r="17" spans="1:12" ht="13.5" thickBot="1">
      <c r="A17" s="257" t="s">
        <v>542</v>
      </c>
      <c r="B17" s="257" t="s">
        <v>543</v>
      </c>
      <c r="C17" s="258">
        <v>2319</v>
      </c>
      <c r="D17" s="259">
        <v>90441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</row>
    <row r="18" spans="1:12" ht="13.5" thickBot="1">
      <c r="A18" s="257" t="s">
        <v>502</v>
      </c>
      <c r="B18" s="257" t="s">
        <v>544</v>
      </c>
      <c r="C18" s="258">
        <v>57</v>
      </c>
      <c r="D18" s="258">
        <v>863.55</v>
      </c>
      <c r="E18" s="258">
        <v>630.97</v>
      </c>
      <c r="F18" s="258">
        <v>-232.58</v>
      </c>
      <c r="G18" s="258">
        <v>0</v>
      </c>
      <c r="H18" s="258">
        <v>0</v>
      </c>
      <c r="I18" s="258">
        <v>0</v>
      </c>
      <c r="J18" s="258">
        <v>0</v>
      </c>
      <c r="K18" s="258">
        <v>-232.58</v>
      </c>
      <c r="L18" s="258">
        <v>0</v>
      </c>
    </row>
    <row r="19" spans="1:12" ht="13.5" thickBot="1">
      <c r="A19" s="257" t="s">
        <v>545</v>
      </c>
      <c r="B19" s="257" t="s">
        <v>544</v>
      </c>
      <c r="C19" s="258">
        <v>28397</v>
      </c>
      <c r="D19" s="259">
        <v>1079.09</v>
      </c>
      <c r="E19" s="258">
        <v>0</v>
      </c>
      <c r="F19" s="259">
        <v>-1079.09</v>
      </c>
      <c r="G19" s="258">
        <v>0</v>
      </c>
      <c r="H19" s="258">
        <v>0</v>
      </c>
      <c r="I19" s="258">
        <v>0</v>
      </c>
      <c r="J19" s="258">
        <v>0</v>
      </c>
      <c r="K19" s="259">
        <v>-1079.09</v>
      </c>
      <c r="L19" s="258">
        <v>0</v>
      </c>
    </row>
    <row r="20" spans="1:12" ht="13.5" thickBot="1">
      <c r="A20" s="257" t="s">
        <v>546</v>
      </c>
      <c r="B20" s="257" t="s">
        <v>543</v>
      </c>
      <c r="C20" s="258">
        <v>220890</v>
      </c>
      <c r="D20" s="259">
        <v>34458.84</v>
      </c>
      <c r="E20" s="259">
        <v>25181.46</v>
      </c>
      <c r="F20" s="258">
        <v>0</v>
      </c>
      <c r="G20" s="258">
        <v>0</v>
      </c>
      <c r="H20" s="259">
        <v>-13695.18</v>
      </c>
      <c r="I20" s="258">
        <v>0</v>
      </c>
      <c r="J20" s="258">
        <v>0</v>
      </c>
      <c r="K20" s="259">
        <v>-13695.18</v>
      </c>
      <c r="L20" s="258">
        <v>0</v>
      </c>
    </row>
    <row r="21" spans="1:12" ht="13.5" thickBot="1">
      <c r="A21" s="257" t="s">
        <v>547</v>
      </c>
      <c r="B21" s="257" t="s">
        <v>543</v>
      </c>
      <c r="C21" s="258">
        <v>219316</v>
      </c>
      <c r="D21" s="259">
        <v>21054.34</v>
      </c>
      <c r="E21" s="259">
        <v>13641.46</v>
      </c>
      <c r="F21" s="258">
        <v>0</v>
      </c>
      <c r="G21" s="258">
        <v>0</v>
      </c>
      <c r="H21" s="259">
        <v>-6974.24</v>
      </c>
      <c r="I21" s="258">
        <v>0</v>
      </c>
      <c r="J21" s="258">
        <v>0</v>
      </c>
      <c r="K21" s="259">
        <v>-6974.24</v>
      </c>
      <c r="L21" s="258">
        <v>0</v>
      </c>
    </row>
    <row r="22" spans="1:12" ht="13.5" thickBot="1">
      <c r="A22" s="257" t="s">
        <v>548</v>
      </c>
      <c r="B22" s="257" t="s">
        <v>543</v>
      </c>
      <c r="C22" s="258">
        <v>794789</v>
      </c>
      <c r="D22" s="259">
        <v>99348.63</v>
      </c>
      <c r="E22" s="259">
        <v>80273.69</v>
      </c>
      <c r="F22" s="258">
        <v>0</v>
      </c>
      <c r="G22" s="258">
        <v>0</v>
      </c>
      <c r="H22" s="259">
        <v>-12716.62</v>
      </c>
      <c r="I22" s="258">
        <v>0</v>
      </c>
      <c r="J22" s="258">
        <v>0</v>
      </c>
      <c r="K22" s="259">
        <v>-12716.62</v>
      </c>
      <c r="L22" s="258">
        <v>0</v>
      </c>
    </row>
    <row r="23" spans="1:12" ht="13.5" thickBot="1">
      <c r="A23" s="257" t="s">
        <v>549</v>
      </c>
      <c r="B23" s="257" t="s">
        <v>543</v>
      </c>
      <c r="C23" s="258">
        <v>260054</v>
      </c>
      <c r="D23" s="259">
        <v>36407.56</v>
      </c>
      <c r="E23" s="259">
        <v>21064.37</v>
      </c>
      <c r="F23" s="258">
        <v>0</v>
      </c>
      <c r="G23" s="258">
        <v>0</v>
      </c>
      <c r="H23" s="259">
        <v>-11702.43</v>
      </c>
      <c r="I23" s="258">
        <v>0</v>
      </c>
      <c r="J23" s="258">
        <v>0</v>
      </c>
      <c r="K23" s="259">
        <v>-11702.43</v>
      </c>
      <c r="L23" s="258">
        <v>0</v>
      </c>
    </row>
    <row r="24" spans="1:12" ht="13.5" thickBot="1">
      <c r="A24" s="257" t="s">
        <v>550</v>
      </c>
      <c r="B24" s="257" t="s">
        <v>543</v>
      </c>
      <c r="C24" s="258">
        <v>285532</v>
      </c>
      <c r="D24" s="259">
        <v>80234.49</v>
      </c>
      <c r="E24" s="259">
        <v>61389.38</v>
      </c>
      <c r="F24" s="258">
        <v>0</v>
      </c>
      <c r="G24" s="258">
        <v>0</v>
      </c>
      <c r="H24" s="259">
        <v>-20843.83</v>
      </c>
      <c r="I24" s="258">
        <v>0</v>
      </c>
      <c r="J24" s="258">
        <v>0</v>
      </c>
      <c r="K24" s="259">
        <v>-20843.83</v>
      </c>
      <c r="L24" s="258">
        <v>0</v>
      </c>
    </row>
    <row r="25" spans="1:12" ht="13.5" thickBot="1">
      <c r="A25" s="257" t="s">
        <v>551</v>
      </c>
      <c r="B25" s="257" t="s">
        <v>543</v>
      </c>
      <c r="C25" s="258">
        <v>131238</v>
      </c>
      <c r="D25" s="259">
        <v>9278.53</v>
      </c>
      <c r="E25" s="259">
        <v>57088.53</v>
      </c>
      <c r="F25" s="258">
        <v>0</v>
      </c>
      <c r="G25" s="258">
        <v>0</v>
      </c>
      <c r="H25" s="259">
        <v>57088.53</v>
      </c>
      <c r="I25" s="258">
        <v>0</v>
      </c>
      <c r="J25" s="258">
        <v>0</v>
      </c>
      <c r="K25" s="259">
        <v>57088.53</v>
      </c>
      <c r="L25" s="258">
        <v>0</v>
      </c>
    </row>
    <row r="26" spans="1:12" ht="13.5" thickBot="1">
      <c r="A26" s="257" t="s">
        <v>551</v>
      </c>
      <c r="B26" s="257" t="s">
        <v>544</v>
      </c>
      <c r="C26" s="258">
        <v>45912</v>
      </c>
      <c r="D26" s="259">
        <v>3245.98</v>
      </c>
      <c r="E26" s="259">
        <v>19971.72</v>
      </c>
      <c r="F26" s="259">
        <v>16725.74</v>
      </c>
      <c r="G26" s="258">
        <v>0</v>
      </c>
      <c r="H26" s="258">
        <v>0</v>
      </c>
      <c r="I26" s="258">
        <v>0</v>
      </c>
      <c r="J26" s="258">
        <v>0</v>
      </c>
      <c r="K26" s="259">
        <v>16725.74</v>
      </c>
      <c r="L26" s="258">
        <v>0</v>
      </c>
    </row>
    <row r="27" spans="1:12" ht="13.5" thickBot="1">
      <c r="A27" s="257" t="s">
        <v>552</v>
      </c>
      <c r="B27" s="257" t="s">
        <v>544</v>
      </c>
      <c r="C27" s="258">
        <v>291589</v>
      </c>
      <c r="D27" s="259">
        <v>47849.75</v>
      </c>
      <c r="E27" s="259">
        <v>15133.47</v>
      </c>
      <c r="F27" s="259">
        <v>-32716.28</v>
      </c>
      <c r="G27" s="258">
        <v>0</v>
      </c>
      <c r="H27" s="258">
        <v>0</v>
      </c>
      <c r="I27" s="258">
        <v>0</v>
      </c>
      <c r="J27" s="258">
        <v>0</v>
      </c>
      <c r="K27" s="259">
        <v>-32716.28</v>
      </c>
      <c r="L27" s="258">
        <v>0</v>
      </c>
    </row>
    <row r="28" spans="1:12" ht="13.5" thickBot="1">
      <c r="A28" s="257" t="s">
        <v>553</v>
      </c>
      <c r="B28" s="257" t="s">
        <v>544</v>
      </c>
      <c r="C28" s="258">
        <v>19784</v>
      </c>
      <c r="D28" s="259">
        <v>24356.08</v>
      </c>
      <c r="E28" s="258">
        <v>0</v>
      </c>
      <c r="F28" s="259">
        <v>-24356.08</v>
      </c>
      <c r="G28" s="258">
        <v>0</v>
      </c>
      <c r="H28" s="258">
        <v>0</v>
      </c>
      <c r="I28" s="258">
        <v>0</v>
      </c>
      <c r="J28" s="258">
        <v>0</v>
      </c>
      <c r="K28" s="259">
        <v>-24356.08</v>
      </c>
      <c r="L28" s="258">
        <v>0</v>
      </c>
    </row>
    <row r="29" spans="1:12" ht="13.5" thickBot="1">
      <c r="A29" s="257" t="s">
        <v>554</v>
      </c>
      <c r="B29" s="257" t="s">
        <v>543</v>
      </c>
      <c r="C29" s="258">
        <v>7836234</v>
      </c>
      <c r="D29" s="259">
        <v>1959058.5</v>
      </c>
      <c r="E29" s="259">
        <v>1473211.99</v>
      </c>
      <c r="F29" s="258">
        <v>0</v>
      </c>
      <c r="G29" s="258">
        <v>0</v>
      </c>
      <c r="H29" s="259">
        <v>15672.47</v>
      </c>
      <c r="I29" s="258">
        <v>0</v>
      </c>
      <c r="J29" s="258">
        <v>0</v>
      </c>
      <c r="K29" s="259">
        <v>15672.47</v>
      </c>
      <c r="L29" s="258">
        <v>0</v>
      </c>
    </row>
    <row r="30" spans="1:12" ht="13.5" thickBot="1">
      <c r="A30" s="257" t="s">
        <v>554</v>
      </c>
      <c r="B30" s="257" t="s">
        <v>544</v>
      </c>
      <c r="C30" s="258">
        <v>147376</v>
      </c>
      <c r="D30" s="259">
        <v>36844</v>
      </c>
      <c r="E30" s="259">
        <v>27706.69</v>
      </c>
      <c r="F30" s="259">
        <v>-9137.31</v>
      </c>
      <c r="G30" s="258">
        <v>0</v>
      </c>
      <c r="H30" s="258">
        <v>0</v>
      </c>
      <c r="I30" s="258">
        <v>0</v>
      </c>
      <c r="J30" s="258">
        <v>0</v>
      </c>
      <c r="K30" s="259">
        <v>-9137.31</v>
      </c>
      <c r="L30" s="258">
        <v>0</v>
      </c>
    </row>
    <row r="31" spans="1:12" ht="13.5" thickBot="1">
      <c r="A31" s="257" t="s">
        <v>555</v>
      </c>
      <c r="B31" s="257" t="s">
        <v>543</v>
      </c>
      <c r="C31" s="258">
        <v>1003001</v>
      </c>
      <c r="D31" s="259">
        <v>267901.57</v>
      </c>
      <c r="E31" s="259">
        <v>285855.29</v>
      </c>
      <c r="F31" s="258">
        <v>0</v>
      </c>
      <c r="G31" s="258">
        <v>0</v>
      </c>
      <c r="H31" s="259">
        <v>24072.02</v>
      </c>
      <c r="I31" s="258">
        <v>0</v>
      </c>
      <c r="J31" s="258">
        <v>0</v>
      </c>
      <c r="K31" s="259">
        <v>24072.02</v>
      </c>
      <c r="L31" s="258">
        <v>0</v>
      </c>
    </row>
    <row r="32" spans="1:12" ht="13.5" thickBot="1">
      <c r="A32" s="257" t="s">
        <v>555</v>
      </c>
      <c r="B32" s="257" t="s">
        <v>544</v>
      </c>
      <c r="C32" s="258">
        <v>1013994</v>
      </c>
      <c r="D32" s="259">
        <v>270837.8</v>
      </c>
      <c r="E32" s="259">
        <v>288988.29</v>
      </c>
      <c r="F32" s="259">
        <v>18150.49</v>
      </c>
      <c r="G32" s="258">
        <v>0</v>
      </c>
      <c r="H32" s="258">
        <v>0</v>
      </c>
      <c r="I32" s="258">
        <v>0</v>
      </c>
      <c r="J32" s="258">
        <v>0</v>
      </c>
      <c r="K32" s="259">
        <v>18150.49</v>
      </c>
      <c r="L32" s="258">
        <v>0</v>
      </c>
    </row>
    <row r="33" spans="1:12" ht="13.5" thickBot="1">
      <c r="A33" s="257" t="s">
        <v>556</v>
      </c>
      <c r="B33" s="257" t="s">
        <v>543</v>
      </c>
      <c r="C33" s="258">
        <v>4749245</v>
      </c>
      <c r="D33" s="259">
        <v>1106574.09</v>
      </c>
      <c r="E33" s="259">
        <v>949849</v>
      </c>
      <c r="F33" s="258">
        <v>0</v>
      </c>
      <c r="G33" s="258">
        <v>0</v>
      </c>
      <c r="H33" s="259">
        <v>42743.2</v>
      </c>
      <c r="I33" s="258">
        <v>0</v>
      </c>
      <c r="J33" s="258">
        <v>0</v>
      </c>
      <c r="K33" s="259">
        <v>42743.2</v>
      </c>
      <c r="L33" s="258">
        <v>0</v>
      </c>
    </row>
    <row r="34" spans="1:12" ht="13.5" thickBot="1">
      <c r="A34" s="257" t="s">
        <v>556</v>
      </c>
      <c r="B34" s="257" t="s">
        <v>544</v>
      </c>
      <c r="C34" s="258">
        <v>2040000</v>
      </c>
      <c r="D34" s="259">
        <v>475320</v>
      </c>
      <c r="E34" s="259">
        <v>408000</v>
      </c>
      <c r="F34" s="259">
        <v>-67320</v>
      </c>
      <c r="G34" s="258">
        <v>0</v>
      </c>
      <c r="H34" s="258">
        <v>0</v>
      </c>
      <c r="I34" s="258">
        <v>0</v>
      </c>
      <c r="J34" s="258">
        <v>0</v>
      </c>
      <c r="K34" s="259">
        <v>-67320</v>
      </c>
      <c r="L34" s="258">
        <v>0</v>
      </c>
    </row>
    <row r="35" spans="1:12" ht="13.5" thickBot="1">
      <c r="A35" s="257" t="s">
        <v>557</v>
      </c>
      <c r="B35" s="257" t="s">
        <v>544</v>
      </c>
      <c r="C35" s="258">
        <v>1819124</v>
      </c>
      <c r="D35" s="259">
        <v>898647.26</v>
      </c>
      <c r="E35" s="259">
        <v>764032.08</v>
      </c>
      <c r="F35" s="259">
        <v>-134615.18</v>
      </c>
      <c r="G35" s="258">
        <v>0</v>
      </c>
      <c r="H35" s="258">
        <v>0</v>
      </c>
      <c r="I35" s="258">
        <v>0</v>
      </c>
      <c r="J35" s="258">
        <v>0</v>
      </c>
      <c r="K35" s="259">
        <v>-134615.18</v>
      </c>
      <c r="L35" s="258">
        <v>0</v>
      </c>
    </row>
    <row r="36" spans="1:12" ht="13.5" thickBot="1">
      <c r="A36" s="257" t="s">
        <v>558</v>
      </c>
      <c r="B36" s="257" t="s">
        <v>544</v>
      </c>
      <c r="C36" s="258">
        <v>457921</v>
      </c>
      <c r="D36" s="259">
        <v>154960.47</v>
      </c>
      <c r="E36" s="259">
        <v>93370.09</v>
      </c>
      <c r="F36" s="259">
        <v>-61590.38</v>
      </c>
      <c r="G36" s="258">
        <v>0</v>
      </c>
      <c r="H36" s="258">
        <v>0</v>
      </c>
      <c r="I36" s="258">
        <v>0</v>
      </c>
      <c r="J36" s="258">
        <v>0</v>
      </c>
      <c r="K36" s="259">
        <v>-61590.38</v>
      </c>
      <c r="L36" s="258">
        <v>0</v>
      </c>
    </row>
    <row r="37" spans="1:12" ht="13.5" thickBot="1">
      <c r="A37" s="257" t="s">
        <v>559</v>
      </c>
      <c r="B37" s="257" t="s">
        <v>544</v>
      </c>
      <c r="C37" s="258">
        <v>102</v>
      </c>
      <c r="D37" s="258">
        <v>39.58</v>
      </c>
      <c r="E37" s="258">
        <v>51</v>
      </c>
      <c r="F37" s="258">
        <v>11.42</v>
      </c>
      <c r="G37" s="258">
        <v>0</v>
      </c>
      <c r="H37" s="258">
        <v>0</v>
      </c>
      <c r="I37" s="258">
        <v>0</v>
      </c>
      <c r="J37" s="258">
        <v>0</v>
      </c>
      <c r="K37" s="258">
        <v>11.42</v>
      </c>
      <c r="L37" s="258">
        <v>0</v>
      </c>
    </row>
    <row r="38" spans="1:12" ht="13.5" thickBot="1">
      <c r="A38" s="257" t="s">
        <v>560</v>
      </c>
      <c r="B38" s="257" t="s">
        <v>544</v>
      </c>
      <c r="C38" s="258">
        <v>29195</v>
      </c>
      <c r="D38" s="259">
        <v>11829.81</v>
      </c>
      <c r="E38" s="259">
        <v>7850.54</v>
      </c>
      <c r="F38" s="259">
        <v>-3979.27</v>
      </c>
      <c r="G38" s="258">
        <v>0</v>
      </c>
      <c r="H38" s="258">
        <v>0</v>
      </c>
      <c r="I38" s="258">
        <v>0</v>
      </c>
      <c r="J38" s="258">
        <v>0</v>
      </c>
      <c r="K38" s="259">
        <v>-3979.27</v>
      </c>
      <c r="L38" s="258">
        <v>0</v>
      </c>
    </row>
    <row r="39" spans="1:12" ht="13.5" thickBot="1">
      <c r="A39" s="257" t="s">
        <v>561</v>
      </c>
      <c r="B39" s="257" t="s">
        <v>543</v>
      </c>
      <c r="C39" s="258">
        <v>3107093</v>
      </c>
      <c r="D39" s="259">
        <v>1066043.61</v>
      </c>
      <c r="E39" s="259">
        <v>344887.32</v>
      </c>
      <c r="F39" s="258">
        <v>0</v>
      </c>
      <c r="G39" s="258">
        <v>0</v>
      </c>
      <c r="H39" s="259">
        <v>189532.67</v>
      </c>
      <c r="I39" s="258">
        <v>0</v>
      </c>
      <c r="J39" s="258">
        <v>0</v>
      </c>
      <c r="K39" s="259">
        <v>189532.67</v>
      </c>
      <c r="L39" s="258">
        <v>0</v>
      </c>
    </row>
    <row r="40" spans="1:12" ht="13.5" thickBot="1">
      <c r="A40" s="257" t="s">
        <v>561</v>
      </c>
      <c r="B40" s="257" t="s">
        <v>544</v>
      </c>
      <c r="C40" s="258">
        <v>100926</v>
      </c>
      <c r="D40" s="259">
        <v>34627.71</v>
      </c>
      <c r="E40" s="259">
        <v>11202.79</v>
      </c>
      <c r="F40" s="259">
        <v>-23424.92</v>
      </c>
      <c r="G40" s="258">
        <v>0</v>
      </c>
      <c r="H40" s="258">
        <v>0</v>
      </c>
      <c r="I40" s="258">
        <v>0</v>
      </c>
      <c r="J40" s="258">
        <v>0</v>
      </c>
      <c r="K40" s="259">
        <v>-23424.92</v>
      </c>
      <c r="L40" s="258">
        <v>0</v>
      </c>
    </row>
    <row r="41" spans="1:12" ht="13.5" thickBot="1">
      <c r="A41" s="257" t="s">
        <v>562</v>
      </c>
      <c r="B41" s="257" t="s">
        <v>543</v>
      </c>
      <c r="C41" s="258">
        <v>3271</v>
      </c>
      <c r="D41" s="259">
        <v>39219.29</v>
      </c>
      <c r="E41" s="259">
        <v>32350.19</v>
      </c>
      <c r="F41" s="258">
        <v>0</v>
      </c>
      <c r="G41" s="258">
        <v>0</v>
      </c>
      <c r="H41" s="259">
        <v>7981.24</v>
      </c>
      <c r="I41" s="258">
        <v>0</v>
      </c>
      <c r="J41" s="258">
        <v>0</v>
      </c>
      <c r="K41" s="259">
        <v>7981.24</v>
      </c>
      <c r="L41" s="258">
        <v>0</v>
      </c>
    </row>
    <row r="42" spans="1:12" ht="13.5" thickBot="1">
      <c r="A42" s="257" t="s">
        <v>563</v>
      </c>
      <c r="B42" s="257" t="s">
        <v>544</v>
      </c>
      <c r="C42" s="258">
        <v>157426</v>
      </c>
      <c r="D42" s="259">
        <v>15742.6</v>
      </c>
      <c r="E42" s="259">
        <v>9602.99</v>
      </c>
      <c r="F42" s="259">
        <v>-6139.61</v>
      </c>
      <c r="G42" s="258">
        <v>0</v>
      </c>
      <c r="H42" s="258">
        <v>0</v>
      </c>
      <c r="I42" s="258">
        <v>0</v>
      </c>
      <c r="J42" s="258">
        <v>0</v>
      </c>
      <c r="K42" s="259">
        <v>-6139.61</v>
      </c>
      <c r="L42" s="258">
        <v>0</v>
      </c>
    </row>
    <row r="43" spans="1:12" ht="13.5" thickBot="1">
      <c r="A43" s="257" t="s">
        <v>564</v>
      </c>
      <c r="B43" s="257" t="s">
        <v>543</v>
      </c>
      <c r="C43" s="258">
        <v>187870</v>
      </c>
      <c r="D43" s="259">
        <v>103234.57</v>
      </c>
      <c r="E43" s="259">
        <v>48320.16</v>
      </c>
      <c r="F43" s="258">
        <v>0</v>
      </c>
      <c r="G43" s="258">
        <v>0</v>
      </c>
      <c r="H43" s="259">
        <v>10746.16</v>
      </c>
      <c r="I43" s="258">
        <v>0</v>
      </c>
      <c r="J43" s="258">
        <v>0</v>
      </c>
      <c r="K43" s="259">
        <v>10746.16</v>
      </c>
      <c r="L43" s="258">
        <v>0</v>
      </c>
    </row>
    <row r="44" spans="1:12" ht="13.5" thickBot="1">
      <c r="A44" s="257" t="s">
        <v>565</v>
      </c>
      <c r="B44" s="257" t="s">
        <v>543</v>
      </c>
      <c r="C44" s="258">
        <v>43520</v>
      </c>
      <c r="D44" s="259">
        <v>10492.67</v>
      </c>
      <c r="E44" s="259">
        <v>7363.58</v>
      </c>
      <c r="F44" s="258">
        <v>0</v>
      </c>
      <c r="G44" s="258">
        <v>0</v>
      </c>
      <c r="H44" s="259">
        <v>-4904.71</v>
      </c>
      <c r="I44" s="258">
        <v>0</v>
      </c>
      <c r="J44" s="258">
        <v>0</v>
      </c>
      <c r="K44" s="259">
        <v>-4904.71</v>
      </c>
      <c r="L44" s="258">
        <v>0</v>
      </c>
    </row>
    <row r="45" spans="1:12" ht="13.5" thickBot="1">
      <c r="A45" s="257" t="s">
        <v>566</v>
      </c>
      <c r="B45" s="257" t="s">
        <v>543</v>
      </c>
      <c r="C45" s="258">
        <v>11842</v>
      </c>
      <c r="D45" s="259">
        <v>13203.83</v>
      </c>
      <c r="E45" s="259">
        <v>1965.77</v>
      </c>
      <c r="F45" s="258">
        <v>0</v>
      </c>
      <c r="G45" s="258">
        <v>0</v>
      </c>
      <c r="H45" s="259">
        <v>-9876.23</v>
      </c>
      <c r="I45" s="258">
        <v>0</v>
      </c>
      <c r="J45" s="258">
        <v>0</v>
      </c>
      <c r="K45" s="259">
        <v>-9876.23</v>
      </c>
      <c r="L45" s="258">
        <v>0</v>
      </c>
    </row>
    <row r="46" spans="1:12" ht="13.5" thickBot="1">
      <c r="A46" s="257" t="s">
        <v>568</v>
      </c>
      <c r="B46" s="257" t="s">
        <v>543</v>
      </c>
      <c r="C46" s="258">
        <v>6578</v>
      </c>
      <c r="D46" s="259">
        <v>5518.94</v>
      </c>
      <c r="E46" s="259">
        <v>4275.7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</row>
    <row r="47" spans="1:12" ht="13.5" thickBot="1">
      <c r="A47" s="257" t="s">
        <v>569</v>
      </c>
      <c r="B47" s="257" t="s">
        <v>544</v>
      </c>
      <c r="C47" s="258">
        <v>393877</v>
      </c>
      <c r="D47" s="259">
        <v>275713.9</v>
      </c>
      <c r="E47" s="259">
        <v>196938.5</v>
      </c>
      <c r="F47" s="259">
        <v>-78775.4</v>
      </c>
      <c r="G47" s="258">
        <v>0</v>
      </c>
      <c r="H47" s="258">
        <v>0</v>
      </c>
      <c r="I47" s="258">
        <v>0</v>
      </c>
      <c r="J47" s="258">
        <v>0</v>
      </c>
      <c r="K47" s="259">
        <v>-78775.4</v>
      </c>
      <c r="L47" s="258">
        <v>0</v>
      </c>
    </row>
    <row r="48" spans="1:12" ht="13.5" thickBot="1">
      <c r="A48" s="257" t="s">
        <v>570</v>
      </c>
      <c r="B48" s="257" t="s">
        <v>544</v>
      </c>
      <c r="C48" s="258">
        <v>20364</v>
      </c>
      <c r="D48" s="259">
        <v>10827.54</v>
      </c>
      <c r="E48" s="258">
        <v>0</v>
      </c>
      <c r="F48" s="259">
        <v>-10827.54</v>
      </c>
      <c r="G48" s="258">
        <v>0</v>
      </c>
      <c r="H48" s="258">
        <v>0</v>
      </c>
      <c r="I48" s="258">
        <v>0</v>
      </c>
      <c r="J48" s="258">
        <v>0</v>
      </c>
      <c r="K48" s="259">
        <v>-10827.54</v>
      </c>
      <c r="L48" s="258">
        <v>0</v>
      </c>
    </row>
    <row r="49" spans="1:12" ht="13.5" thickBot="1">
      <c r="A49" s="257" t="s">
        <v>571</v>
      </c>
      <c r="B49" s="257" t="s">
        <v>543</v>
      </c>
      <c r="C49" s="258">
        <v>10154</v>
      </c>
      <c r="D49" s="259">
        <v>1655.1</v>
      </c>
      <c r="E49" s="258">
        <v>761.55</v>
      </c>
      <c r="F49" s="258">
        <v>0</v>
      </c>
      <c r="G49" s="258">
        <v>0</v>
      </c>
      <c r="H49" s="258">
        <v>-568.62</v>
      </c>
      <c r="I49" s="258">
        <v>0</v>
      </c>
      <c r="J49" s="258">
        <v>0</v>
      </c>
      <c r="K49" s="258">
        <v>-568.62</v>
      </c>
      <c r="L49" s="258">
        <v>0</v>
      </c>
    </row>
    <row r="50" spans="1:12" ht="13.5" thickBot="1">
      <c r="A50" s="257" t="s">
        <v>572</v>
      </c>
      <c r="B50" s="257" t="s">
        <v>544</v>
      </c>
      <c r="C50" s="258">
        <v>26540</v>
      </c>
      <c r="D50" s="259">
        <v>10616</v>
      </c>
      <c r="E50" s="259">
        <v>10616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</row>
    <row r="51" spans="1:12" ht="13.5" thickBot="1">
      <c r="A51" s="257" t="s">
        <v>573</v>
      </c>
      <c r="B51" s="257" t="s">
        <v>544</v>
      </c>
      <c r="C51" s="258">
        <v>58</v>
      </c>
      <c r="D51" s="259">
        <v>53505.58</v>
      </c>
      <c r="E51" s="259">
        <v>69658</v>
      </c>
      <c r="F51" s="259">
        <v>16152.42</v>
      </c>
      <c r="G51" s="258">
        <v>0</v>
      </c>
      <c r="H51" s="258">
        <v>0</v>
      </c>
      <c r="I51" s="258">
        <v>0</v>
      </c>
      <c r="J51" s="258">
        <v>0</v>
      </c>
      <c r="K51" s="259">
        <v>16152.42</v>
      </c>
      <c r="L51" s="258">
        <v>0</v>
      </c>
    </row>
    <row r="52" spans="1:12" ht="13.5" thickBot="1">
      <c r="A52" s="257" t="s">
        <v>574</v>
      </c>
      <c r="B52" s="257" t="s">
        <v>544</v>
      </c>
      <c r="C52" s="258">
        <v>52422</v>
      </c>
      <c r="D52" s="259">
        <v>228926.87</v>
      </c>
      <c r="E52" s="258">
        <v>0</v>
      </c>
      <c r="F52" s="259">
        <v>-228926.87</v>
      </c>
      <c r="G52" s="258">
        <v>0</v>
      </c>
      <c r="H52" s="258">
        <v>0</v>
      </c>
      <c r="I52" s="258">
        <v>0</v>
      </c>
      <c r="J52" s="258">
        <v>0</v>
      </c>
      <c r="K52" s="259">
        <v>-228926.87</v>
      </c>
      <c r="L52" s="258">
        <v>0</v>
      </c>
    </row>
    <row r="53" spans="1:12" ht="13.5" thickBot="1">
      <c r="A53" s="257" t="s">
        <v>575</v>
      </c>
      <c r="B53" s="257" t="s">
        <v>543</v>
      </c>
      <c r="C53" s="258">
        <v>375582</v>
      </c>
      <c r="D53" s="259">
        <v>228003.19</v>
      </c>
      <c r="E53" s="259">
        <v>222720.13</v>
      </c>
      <c r="F53" s="258">
        <v>0</v>
      </c>
      <c r="G53" s="258">
        <v>0</v>
      </c>
      <c r="H53" s="259">
        <v>-15764.7</v>
      </c>
      <c r="I53" s="258">
        <v>0</v>
      </c>
      <c r="J53" s="258">
        <v>0</v>
      </c>
      <c r="K53" s="259">
        <v>-15764.7</v>
      </c>
      <c r="L53" s="258">
        <v>0</v>
      </c>
    </row>
    <row r="54" spans="1:12" ht="13.5" thickBot="1">
      <c r="A54" s="257" t="s">
        <v>576</v>
      </c>
      <c r="B54" s="257" t="s">
        <v>544</v>
      </c>
      <c r="C54" s="258">
        <v>63826</v>
      </c>
      <c r="D54" s="259">
        <v>349531.86</v>
      </c>
      <c r="E54" s="259">
        <v>87384.18</v>
      </c>
      <c r="F54" s="259">
        <v>-262147.68</v>
      </c>
      <c r="G54" s="258">
        <v>0</v>
      </c>
      <c r="H54" s="258">
        <v>0</v>
      </c>
      <c r="I54" s="258">
        <v>0</v>
      </c>
      <c r="J54" s="258">
        <v>0</v>
      </c>
      <c r="K54" s="259">
        <v>-262147.68</v>
      </c>
      <c r="L54" s="258">
        <v>0</v>
      </c>
    </row>
    <row r="55" spans="1:12" ht="13.5" thickBot="1">
      <c r="A55" s="257" t="s">
        <v>577</v>
      </c>
      <c r="B55" s="257" t="s">
        <v>543</v>
      </c>
      <c r="C55" s="258">
        <v>706554</v>
      </c>
      <c r="D55" s="259">
        <v>63589.86</v>
      </c>
      <c r="E55" s="259">
        <v>74046.86</v>
      </c>
      <c r="F55" s="258">
        <v>0</v>
      </c>
      <c r="G55" s="258">
        <v>0</v>
      </c>
      <c r="H55" s="259">
        <v>3391.46</v>
      </c>
      <c r="I55" s="258">
        <v>0</v>
      </c>
      <c r="J55" s="258">
        <v>0</v>
      </c>
      <c r="K55" s="259">
        <v>3391.46</v>
      </c>
      <c r="L55" s="258">
        <v>0</v>
      </c>
    </row>
    <row r="56" spans="1:12" ht="13.5" thickBot="1">
      <c r="A56" s="257" t="s">
        <v>577</v>
      </c>
      <c r="B56" s="257" t="s">
        <v>544</v>
      </c>
      <c r="C56" s="258">
        <v>391116</v>
      </c>
      <c r="D56" s="259">
        <v>35200.44</v>
      </c>
      <c r="E56" s="259">
        <v>40988.96</v>
      </c>
      <c r="F56" s="259">
        <v>5788.52</v>
      </c>
      <c r="G56" s="258">
        <v>0</v>
      </c>
      <c r="H56" s="258">
        <v>0</v>
      </c>
      <c r="I56" s="258">
        <v>0</v>
      </c>
      <c r="J56" s="258">
        <v>0</v>
      </c>
      <c r="K56" s="259">
        <v>5788.52</v>
      </c>
      <c r="L56" s="258">
        <v>0</v>
      </c>
    </row>
    <row r="57" spans="1:12" ht="13.5" thickBot="1">
      <c r="A57" s="257" t="s">
        <v>578</v>
      </c>
      <c r="B57" s="257" t="s">
        <v>544</v>
      </c>
      <c r="C57" s="258">
        <v>914419</v>
      </c>
      <c r="D57" s="259">
        <v>296537.4</v>
      </c>
      <c r="E57" s="259">
        <v>274325.7</v>
      </c>
      <c r="F57" s="259">
        <v>-22211.7</v>
      </c>
      <c r="G57" s="258">
        <v>0</v>
      </c>
      <c r="H57" s="258">
        <v>0</v>
      </c>
      <c r="I57" s="258">
        <v>0</v>
      </c>
      <c r="J57" s="258">
        <v>0</v>
      </c>
      <c r="K57" s="259">
        <v>-22211.7</v>
      </c>
      <c r="L57" s="258">
        <v>0</v>
      </c>
    </row>
    <row r="58" spans="1:12" ht="13.5" thickBot="1">
      <c r="A58" s="257" t="s">
        <v>579</v>
      </c>
      <c r="B58" s="257" t="s">
        <v>543</v>
      </c>
      <c r="C58" s="258">
        <v>76755</v>
      </c>
      <c r="D58" s="259">
        <v>57566.25</v>
      </c>
      <c r="E58" s="259">
        <v>68311.95</v>
      </c>
      <c r="F58" s="258">
        <v>0</v>
      </c>
      <c r="G58" s="258">
        <v>0</v>
      </c>
      <c r="H58" s="259">
        <v>20800.6</v>
      </c>
      <c r="I58" s="258">
        <v>0</v>
      </c>
      <c r="J58" s="258">
        <v>0</v>
      </c>
      <c r="K58" s="259">
        <v>20800.6</v>
      </c>
      <c r="L58" s="258">
        <v>0</v>
      </c>
    </row>
    <row r="59" spans="1:12" ht="13.5" thickBot="1">
      <c r="A59" s="257" t="s">
        <v>579</v>
      </c>
      <c r="B59" s="257" t="s">
        <v>544</v>
      </c>
      <c r="C59" s="258">
        <v>43111</v>
      </c>
      <c r="D59" s="259">
        <v>32333.25</v>
      </c>
      <c r="E59" s="259">
        <v>38368.79</v>
      </c>
      <c r="F59" s="259">
        <v>6035.54</v>
      </c>
      <c r="G59" s="258">
        <v>0</v>
      </c>
      <c r="H59" s="258">
        <v>0</v>
      </c>
      <c r="I59" s="258">
        <v>0</v>
      </c>
      <c r="J59" s="258">
        <v>0</v>
      </c>
      <c r="K59" s="259">
        <v>6035.54</v>
      </c>
      <c r="L59" s="258">
        <v>0</v>
      </c>
    </row>
    <row r="60" spans="1:12" ht="13.5" thickBot="1">
      <c r="A60" s="257" t="s">
        <v>580</v>
      </c>
      <c r="B60" s="257" t="s">
        <v>544</v>
      </c>
      <c r="C60" s="258">
        <v>1576417</v>
      </c>
      <c r="D60" s="259">
        <v>550169.53</v>
      </c>
      <c r="E60" s="259">
        <v>630566.8</v>
      </c>
      <c r="F60" s="259">
        <v>80397.27</v>
      </c>
      <c r="G60" s="258">
        <v>0</v>
      </c>
      <c r="H60" s="258">
        <v>0</v>
      </c>
      <c r="I60" s="258">
        <v>0</v>
      </c>
      <c r="J60" s="258">
        <v>0</v>
      </c>
      <c r="K60" s="259">
        <v>80397.27</v>
      </c>
      <c r="L60" s="258">
        <v>0</v>
      </c>
    </row>
    <row r="61" spans="1:12" ht="13.5" thickBot="1">
      <c r="A61" s="257" t="s">
        <v>581</v>
      </c>
      <c r="B61" s="257" t="s">
        <v>543</v>
      </c>
      <c r="C61" s="258">
        <v>679198</v>
      </c>
      <c r="D61" s="259">
        <v>15621.55</v>
      </c>
      <c r="E61" s="259">
        <v>11546.37</v>
      </c>
      <c r="F61" s="258">
        <v>0</v>
      </c>
      <c r="G61" s="258">
        <v>0</v>
      </c>
      <c r="H61" s="259">
        <v>-9576.69</v>
      </c>
      <c r="I61" s="258">
        <v>0</v>
      </c>
      <c r="J61" s="258">
        <v>0</v>
      </c>
      <c r="K61" s="259">
        <v>-9576.69</v>
      </c>
      <c r="L61" s="258">
        <v>0</v>
      </c>
    </row>
    <row r="62" spans="1:12" ht="13.5" thickBot="1">
      <c r="A62" s="257" t="s">
        <v>582</v>
      </c>
      <c r="B62" s="257" t="s">
        <v>543</v>
      </c>
      <c r="C62" s="258">
        <v>2305339</v>
      </c>
      <c r="D62" s="259">
        <v>29969.41</v>
      </c>
      <c r="E62" s="259">
        <v>20517.52</v>
      </c>
      <c r="F62" s="258">
        <v>0</v>
      </c>
      <c r="G62" s="258">
        <v>0</v>
      </c>
      <c r="H62" s="258">
        <v>-230.53</v>
      </c>
      <c r="I62" s="258">
        <v>0</v>
      </c>
      <c r="J62" s="258">
        <v>0</v>
      </c>
      <c r="K62" s="258">
        <v>-230.53</v>
      </c>
      <c r="L62" s="258">
        <v>0</v>
      </c>
    </row>
    <row r="63" spans="1:12" ht="13.5" thickBot="1">
      <c r="A63" s="257" t="s">
        <v>582</v>
      </c>
      <c r="B63" s="257" t="s">
        <v>544</v>
      </c>
      <c r="C63" s="258">
        <v>1544653</v>
      </c>
      <c r="D63" s="259">
        <v>20080.49</v>
      </c>
      <c r="E63" s="259">
        <v>13747.41</v>
      </c>
      <c r="F63" s="259">
        <v>-6333.08</v>
      </c>
      <c r="G63" s="258">
        <v>0</v>
      </c>
      <c r="H63" s="258">
        <v>0</v>
      </c>
      <c r="I63" s="258">
        <v>0</v>
      </c>
      <c r="J63" s="258">
        <v>0</v>
      </c>
      <c r="K63" s="259">
        <v>-6333.08</v>
      </c>
      <c r="L63" s="258">
        <v>0</v>
      </c>
    </row>
    <row r="64" spans="1:12" ht="13.5" thickBot="1">
      <c r="A64" s="257" t="s">
        <v>583</v>
      </c>
      <c r="B64" s="257" t="s">
        <v>544</v>
      </c>
      <c r="C64" s="258">
        <v>524687</v>
      </c>
      <c r="D64" s="259">
        <v>131171.75</v>
      </c>
      <c r="E64" s="259">
        <v>157406.1</v>
      </c>
      <c r="F64" s="259">
        <v>26234.35</v>
      </c>
      <c r="G64" s="258">
        <v>0</v>
      </c>
      <c r="H64" s="258">
        <v>0</v>
      </c>
      <c r="I64" s="258">
        <v>0</v>
      </c>
      <c r="J64" s="258">
        <v>0</v>
      </c>
      <c r="K64" s="259">
        <v>26234.35</v>
      </c>
      <c r="L64" s="258">
        <v>0</v>
      </c>
    </row>
    <row r="65" spans="1:12" ht="13.5" thickBot="1">
      <c r="A65" s="257" t="s">
        <v>584</v>
      </c>
      <c r="B65" s="257" t="s">
        <v>543</v>
      </c>
      <c r="C65" s="258">
        <v>1763240</v>
      </c>
      <c r="D65" s="259">
        <v>28211.84</v>
      </c>
      <c r="E65" s="259">
        <v>35264.8</v>
      </c>
      <c r="F65" s="258">
        <v>0</v>
      </c>
      <c r="G65" s="258">
        <v>0</v>
      </c>
      <c r="H65" s="259">
        <v>-17632.4</v>
      </c>
      <c r="I65" s="258">
        <v>0</v>
      </c>
      <c r="J65" s="258">
        <v>0</v>
      </c>
      <c r="K65" s="259">
        <v>-17632.4</v>
      </c>
      <c r="L65" s="258">
        <v>0</v>
      </c>
    </row>
    <row r="66" spans="1:12" ht="13.5" thickBot="1">
      <c r="A66" s="257" t="s">
        <v>584</v>
      </c>
      <c r="B66" s="257" t="s">
        <v>544</v>
      </c>
      <c r="C66" s="258">
        <v>787024</v>
      </c>
      <c r="D66" s="259">
        <v>12592.38</v>
      </c>
      <c r="E66" s="259">
        <v>15740.48</v>
      </c>
      <c r="F66" s="259">
        <v>3148.1</v>
      </c>
      <c r="G66" s="258">
        <v>0</v>
      </c>
      <c r="H66" s="258">
        <v>0</v>
      </c>
      <c r="I66" s="258">
        <v>0</v>
      </c>
      <c r="J66" s="258">
        <v>0</v>
      </c>
      <c r="K66" s="259">
        <v>3148.1</v>
      </c>
      <c r="L66" s="258">
        <v>0</v>
      </c>
    </row>
    <row r="67" spans="1:12" ht="13.5" thickBot="1">
      <c r="A67" s="257" t="s">
        <v>585</v>
      </c>
      <c r="B67" s="257" t="s">
        <v>544</v>
      </c>
      <c r="C67" s="258">
        <v>179818</v>
      </c>
      <c r="D67" s="259">
        <v>8990.9</v>
      </c>
      <c r="E67" s="259">
        <v>8990.9</v>
      </c>
      <c r="F67" s="258">
        <v>0</v>
      </c>
      <c r="G67" s="258">
        <v>0</v>
      </c>
      <c r="H67" s="258">
        <v>0</v>
      </c>
      <c r="I67" s="258">
        <v>0</v>
      </c>
      <c r="J67" s="258">
        <v>0</v>
      </c>
      <c r="K67" s="258">
        <v>0</v>
      </c>
      <c r="L67" s="258">
        <v>0</v>
      </c>
    </row>
    <row r="68" spans="1:12" ht="13.5" thickBot="1">
      <c r="A68" s="257" t="s">
        <v>586</v>
      </c>
      <c r="B68" s="257" t="s">
        <v>543</v>
      </c>
      <c r="C68" s="258">
        <v>2052364</v>
      </c>
      <c r="D68" s="259">
        <v>2102646.92</v>
      </c>
      <c r="E68" s="259">
        <v>1865598.88</v>
      </c>
      <c r="F68" s="258">
        <v>0</v>
      </c>
      <c r="G68" s="258">
        <v>0</v>
      </c>
      <c r="H68" s="259">
        <v>-289383.32</v>
      </c>
      <c r="I68" s="258">
        <v>0</v>
      </c>
      <c r="J68" s="258">
        <v>0</v>
      </c>
      <c r="K68" s="259">
        <v>-289383.32</v>
      </c>
      <c r="L68" s="258">
        <v>0</v>
      </c>
    </row>
    <row r="69" spans="1:12" ht="13.5" thickBot="1">
      <c r="A69" s="257" t="s">
        <v>586</v>
      </c>
      <c r="B69" s="257" t="s">
        <v>544</v>
      </c>
      <c r="C69" s="258">
        <v>887018</v>
      </c>
      <c r="D69" s="259">
        <v>908749.94</v>
      </c>
      <c r="E69" s="259">
        <v>806299.36</v>
      </c>
      <c r="F69" s="259">
        <v>-102450.58</v>
      </c>
      <c r="G69" s="258">
        <v>0</v>
      </c>
      <c r="H69" s="258">
        <v>0</v>
      </c>
      <c r="I69" s="258">
        <v>0</v>
      </c>
      <c r="J69" s="258">
        <v>0</v>
      </c>
      <c r="K69" s="259">
        <v>-102450.58</v>
      </c>
      <c r="L69" s="258">
        <v>0</v>
      </c>
    </row>
    <row r="70" spans="1:12" ht="13.5" thickBot="1">
      <c r="A70" s="257" t="s">
        <v>587</v>
      </c>
      <c r="B70" s="257" t="s">
        <v>544</v>
      </c>
      <c r="C70" s="258">
        <v>15557</v>
      </c>
      <c r="D70" s="259">
        <v>24547.39</v>
      </c>
      <c r="E70" s="259">
        <v>11107.7</v>
      </c>
      <c r="F70" s="259">
        <v>-13439.69</v>
      </c>
      <c r="G70" s="258">
        <v>0</v>
      </c>
      <c r="H70" s="258">
        <v>0</v>
      </c>
      <c r="I70" s="258">
        <v>0</v>
      </c>
      <c r="J70" s="258">
        <v>0</v>
      </c>
      <c r="K70" s="259">
        <v>-13439.69</v>
      </c>
      <c r="L70" s="258">
        <v>0</v>
      </c>
    </row>
    <row r="71" spans="1:12" ht="13.5" thickBot="1">
      <c r="A71" s="257" t="s">
        <v>588</v>
      </c>
      <c r="B71" s="257" t="s">
        <v>544</v>
      </c>
      <c r="C71" s="258">
        <v>438277</v>
      </c>
      <c r="D71" s="259">
        <v>87655.4</v>
      </c>
      <c r="E71" s="259">
        <v>104572.89</v>
      </c>
      <c r="F71" s="259">
        <v>16917.49</v>
      </c>
      <c r="G71" s="258">
        <v>0</v>
      </c>
      <c r="H71" s="258">
        <v>0</v>
      </c>
      <c r="I71" s="258">
        <v>0</v>
      </c>
      <c r="J71" s="258">
        <v>0</v>
      </c>
      <c r="K71" s="259">
        <v>16917.49</v>
      </c>
      <c r="L71" s="258">
        <v>0</v>
      </c>
    </row>
    <row r="72" spans="1:12" ht="13.5" thickBot="1">
      <c r="A72" s="257" t="s">
        <v>589</v>
      </c>
      <c r="B72" s="257" t="s">
        <v>544</v>
      </c>
      <c r="C72" s="258">
        <v>102217</v>
      </c>
      <c r="D72" s="259">
        <v>106428.34</v>
      </c>
      <c r="E72" s="259">
        <v>35775.95</v>
      </c>
      <c r="F72" s="259">
        <v>-70652.39</v>
      </c>
      <c r="G72" s="258">
        <v>0</v>
      </c>
      <c r="H72" s="258">
        <v>0</v>
      </c>
      <c r="I72" s="258">
        <v>0</v>
      </c>
      <c r="J72" s="258">
        <v>0</v>
      </c>
      <c r="K72" s="259">
        <v>-70652.39</v>
      </c>
      <c r="L72" s="258">
        <v>0</v>
      </c>
    </row>
    <row r="73" spans="1:12" ht="13.5" thickBot="1">
      <c r="A73" s="257" t="s">
        <v>590</v>
      </c>
      <c r="B73" s="257" t="s">
        <v>543</v>
      </c>
      <c r="C73" s="258">
        <v>84867</v>
      </c>
      <c r="D73" s="259">
        <v>97223.64</v>
      </c>
      <c r="E73" s="259">
        <v>42060.09</v>
      </c>
      <c r="F73" s="258">
        <v>0</v>
      </c>
      <c r="G73" s="258">
        <v>0</v>
      </c>
      <c r="H73" s="259">
        <v>-42806.91</v>
      </c>
      <c r="I73" s="258">
        <v>0</v>
      </c>
      <c r="J73" s="258">
        <v>0</v>
      </c>
      <c r="K73" s="259">
        <v>-42806.91</v>
      </c>
      <c r="L73" s="258">
        <v>0</v>
      </c>
    </row>
    <row r="74" spans="1:12" ht="13.5" thickBot="1">
      <c r="A74" s="257" t="s">
        <v>591</v>
      </c>
      <c r="B74" s="257" t="s">
        <v>543</v>
      </c>
      <c r="C74" s="258">
        <v>834770</v>
      </c>
      <c r="D74" s="259">
        <v>511296.63</v>
      </c>
      <c r="E74" s="259">
        <v>270882.87</v>
      </c>
      <c r="F74" s="258">
        <v>0</v>
      </c>
      <c r="G74" s="258">
        <v>0</v>
      </c>
      <c r="H74" s="259">
        <v>-261283.01</v>
      </c>
      <c r="I74" s="258">
        <v>0</v>
      </c>
      <c r="J74" s="258">
        <v>0</v>
      </c>
      <c r="K74" s="259">
        <v>-261283.01</v>
      </c>
      <c r="L74" s="258">
        <v>0</v>
      </c>
    </row>
    <row r="75" spans="1:12" ht="13.5" thickBot="1">
      <c r="A75" s="257" t="s">
        <v>592</v>
      </c>
      <c r="B75" s="257" t="s">
        <v>543</v>
      </c>
      <c r="C75" s="258">
        <v>171699</v>
      </c>
      <c r="D75" s="259">
        <v>73830.57</v>
      </c>
      <c r="E75" s="259">
        <v>41860.22</v>
      </c>
      <c r="F75" s="258">
        <v>0</v>
      </c>
      <c r="G75" s="258">
        <v>0</v>
      </c>
      <c r="H75" s="259">
        <v>7520.42</v>
      </c>
      <c r="I75" s="258">
        <v>0</v>
      </c>
      <c r="J75" s="258">
        <v>0</v>
      </c>
      <c r="K75" s="259">
        <v>7520.42</v>
      </c>
      <c r="L75" s="258">
        <v>0</v>
      </c>
    </row>
    <row r="76" spans="1:12" ht="13.5" thickBot="1">
      <c r="A76" s="257" t="s">
        <v>593</v>
      </c>
      <c r="B76" s="257" t="s">
        <v>544</v>
      </c>
      <c r="C76" s="258">
        <v>9391</v>
      </c>
      <c r="D76" s="259">
        <v>2729.96</v>
      </c>
      <c r="E76" s="259">
        <v>1212.38</v>
      </c>
      <c r="F76" s="259">
        <v>-1517.58</v>
      </c>
      <c r="G76" s="258">
        <v>0</v>
      </c>
      <c r="H76" s="258">
        <v>0</v>
      </c>
      <c r="I76" s="258">
        <v>0</v>
      </c>
      <c r="J76" s="258">
        <v>0</v>
      </c>
      <c r="K76" s="259">
        <v>-1517.58</v>
      </c>
      <c r="L76" s="258">
        <v>0</v>
      </c>
    </row>
    <row r="77" spans="1:12" ht="13.5" thickBot="1">
      <c r="A77" s="257" t="s">
        <v>594</v>
      </c>
      <c r="B77" s="257" t="s">
        <v>544</v>
      </c>
      <c r="C77" s="258">
        <v>10546</v>
      </c>
      <c r="D77" s="259">
        <v>3691.1</v>
      </c>
      <c r="E77" s="259">
        <v>5273</v>
      </c>
      <c r="F77" s="259">
        <v>1581.9</v>
      </c>
      <c r="G77" s="258">
        <v>0</v>
      </c>
      <c r="H77" s="258">
        <v>0</v>
      </c>
      <c r="I77" s="258">
        <v>0</v>
      </c>
      <c r="J77" s="258">
        <v>0</v>
      </c>
      <c r="K77" s="259">
        <v>1581.9</v>
      </c>
      <c r="L77" s="258">
        <v>0</v>
      </c>
    </row>
    <row r="78" spans="1:12" ht="13.5" thickBot="1">
      <c r="A78" s="335" t="s">
        <v>595</v>
      </c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7"/>
    </row>
    <row r="79" spans="1:12" ht="13.5" thickBot="1">
      <c r="A79" s="257" t="s">
        <v>596</v>
      </c>
      <c r="B79" s="257" t="s">
        <v>544</v>
      </c>
      <c r="C79" s="258">
        <v>218342</v>
      </c>
      <c r="D79" s="259">
        <v>151966.03</v>
      </c>
      <c r="E79" s="259">
        <v>87336.8</v>
      </c>
      <c r="F79" s="259">
        <v>-64629.23</v>
      </c>
      <c r="G79" s="258">
        <v>0</v>
      </c>
      <c r="H79" s="258">
        <v>0</v>
      </c>
      <c r="I79" s="258">
        <v>0</v>
      </c>
      <c r="J79" s="258">
        <v>0</v>
      </c>
      <c r="K79" s="259">
        <v>-64629.23</v>
      </c>
      <c r="L79" s="258">
        <v>0</v>
      </c>
    </row>
    <row r="80" spans="1:12" ht="13.5" thickBot="1">
      <c r="A80" s="335" t="s">
        <v>597</v>
      </c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7"/>
    </row>
    <row r="81" spans="1:12" ht="13.5" thickBot="1">
      <c r="A81" s="257" t="s">
        <v>598</v>
      </c>
      <c r="B81" s="257" t="s">
        <v>543</v>
      </c>
      <c r="C81" s="258">
        <v>274</v>
      </c>
      <c r="D81" s="259">
        <v>1991.98</v>
      </c>
      <c r="E81" s="259">
        <v>2000.2</v>
      </c>
      <c r="F81" s="258">
        <v>0</v>
      </c>
      <c r="G81" s="258">
        <v>0</v>
      </c>
      <c r="H81" s="258">
        <v>105.76</v>
      </c>
      <c r="I81" s="258">
        <v>0</v>
      </c>
      <c r="J81" s="258">
        <v>0</v>
      </c>
      <c r="K81" s="258">
        <v>105.76</v>
      </c>
      <c r="L81" s="258">
        <v>0</v>
      </c>
    </row>
    <row r="82" spans="1:12" ht="13.5" thickBot="1">
      <c r="A82" s="257" t="s">
        <v>600</v>
      </c>
      <c r="B82" s="257" t="s">
        <v>544</v>
      </c>
      <c r="C82" s="258">
        <v>20000</v>
      </c>
      <c r="D82" s="259">
        <v>21000</v>
      </c>
      <c r="E82" s="259">
        <v>24000</v>
      </c>
      <c r="F82" s="259">
        <v>3000</v>
      </c>
      <c r="G82" s="258">
        <v>0</v>
      </c>
      <c r="H82" s="258">
        <v>0</v>
      </c>
      <c r="I82" s="258">
        <v>0</v>
      </c>
      <c r="J82" s="258">
        <v>0</v>
      </c>
      <c r="K82" s="259">
        <v>3000</v>
      </c>
      <c r="L82" s="258">
        <v>0</v>
      </c>
    </row>
    <row r="83" spans="1:12" ht="13.5" thickBot="1">
      <c r="A83" s="257" t="s">
        <v>600</v>
      </c>
      <c r="B83" s="257" t="s">
        <v>543</v>
      </c>
      <c r="C83" s="258">
        <v>31820</v>
      </c>
      <c r="D83" s="259">
        <v>33411</v>
      </c>
      <c r="E83" s="259">
        <v>38184</v>
      </c>
      <c r="F83" s="258">
        <v>0</v>
      </c>
      <c r="G83" s="258">
        <v>0</v>
      </c>
      <c r="H83" s="259">
        <v>10946.08</v>
      </c>
      <c r="I83" s="258">
        <v>0</v>
      </c>
      <c r="J83" s="258">
        <v>0</v>
      </c>
      <c r="K83" s="259">
        <v>10946.08</v>
      </c>
      <c r="L83" s="258">
        <v>0</v>
      </c>
    </row>
    <row r="84" spans="1:12" ht="13.5" thickBot="1">
      <c r="A84" s="257" t="s">
        <v>601</v>
      </c>
      <c r="B84" s="257" t="s">
        <v>544</v>
      </c>
      <c r="C84" s="258">
        <v>9425</v>
      </c>
      <c r="D84" s="259">
        <v>10650.25</v>
      </c>
      <c r="E84" s="259">
        <v>7540</v>
      </c>
      <c r="F84" s="259">
        <v>-3110.25</v>
      </c>
      <c r="G84" s="258">
        <v>0</v>
      </c>
      <c r="H84" s="258">
        <v>0</v>
      </c>
      <c r="I84" s="258">
        <v>0</v>
      </c>
      <c r="J84" s="258">
        <v>0</v>
      </c>
      <c r="K84" s="259">
        <v>-3110.25</v>
      </c>
      <c r="L84" s="258">
        <v>0</v>
      </c>
    </row>
    <row r="85" spans="1:12" ht="13.5" thickBot="1">
      <c r="A85" s="257" t="s">
        <v>602</v>
      </c>
      <c r="B85" s="257" t="s">
        <v>544</v>
      </c>
      <c r="C85" s="258">
        <v>55447</v>
      </c>
      <c r="D85" s="259">
        <v>152479.25</v>
      </c>
      <c r="E85" s="259">
        <v>49902.3</v>
      </c>
      <c r="F85" s="259">
        <v>-102576.95</v>
      </c>
      <c r="G85" s="258">
        <v>0</v>
      </c>
      <c r="H85" s="258">
        <v>0</v>
      </c>
      <c r="I85" s="258">
        <v>0</v>
      </c>
      <c r="J85" s="258">
        <v>0</v>
      </c>
      <c r="K85" s="259">
        <v>-102576.95</v>
      </c>
      <c r="L85" s="258">
        <v>0</v>
      </c>
    </row>
    <row r="86" spans="1:12" ht="13.5" thickBot="1">
      <c r="A86" s="257" t="s">
        <v>603</v>
      </c>
      <c r="B86" s="257" t="s">
        <v>543</v>
      </c>
      <c r="C86" s="258">
        <v>29201</v>
      </c>
      <c r="D86" s="259">
        <v>934432</v>
      </c>
      <c r="E86" s="259">
        <v>15064.8</v>
      </c>
      <c r="F86" s="258">
        <v>0</v>
      </c>
      <c r="G86" s="258">
        <v>0</v>
      </c>
      <c r="H86" s="259">
        <v>-919367.2</v>
      </c>
      <c r="I86" s="258">
        <v>0</v>
      </c>
      <c r="J86" s="258">
        <v>0</v>
      </c>
      <c r="K86" s="259">
        <v>-919367.2</v>
      </c>
      <c r="L86" s="258">
        <v>0</v>
      </c>
    </row>
    <row r="87" spans="1:12" ht="13.5" thickBot="1">
      <c r="A87" s="335" t="s">
        <v>130</v>
      </c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7"/>
    </row>
    <row r="88" spans="1:12" ht="13.5" thickBot="1">
      <c r="A88" s="257" t="s">
        <v>604</v>
      </c>
      <c r="B88" s="257" t="s">
        <v>543</v>
      </c>
      <c r="C88" s="258">
        <v>365</v>
      </c>
      <c r="D88" s="259">
        <v>366277.5</v>
      </c>
      <c r="E88" s="259">
        <v>366277.5</v>
      </c>
      <c r="F88" s="258">
        <v>0</v>
      </c>
      <c r="G88" s="258">
        <v>0</v>
      </c>
      <c r="H88" s="258">
        <v>0</v>
      </c>
      <c r="I88" s="258">
        <v>0</v>
      </c>
      <c r="J88" s="258">
        <v>0</v>
      </c>
      <c r="K88" s="258">
        <v>0</v>
      </c>
      <c r="L88" s="258">
        <v>0</v>
      </c>
    </row>
    <row r="89" spans="1:12" ht="13.5" thickBot="1">
      <c r="A89" s="257" t="s">
        <v>605</v>
      </c>
      <c r="B89" s="257" t="s">
        <v>543</v>
      </c>
      <c r="C89" s="258">
        <v>27293</v>
      </c>
      <c r="D89" s="259">
        <v>5382.18</v>
      </c>
      <c r="E89" s="259">
        <v>5444.95</v>
      </c>
      <c r="F89" s="258">
        <v>0</v>
      </c>
      <c r="G89" s="258">
        <v>0</v>
      </c>
      <c r="H89" s="258">
        <v>-35.48</v>
      </c>
      <c r="I89" s="258">
        <v>0</v>
      </c>
      <c r="J89" s="258">
        <v>0</v>
      </c>
      <c r="K89" s="258">
        <v>-35.48</v>
      </c>
      <c r="L89" s="258">
        <v>0</v>
      </c>
    </row>
    <row r="90" spans="1:12" ht="13.5" thickBot="1">
      <c r="A90" s="257" t="s">
        <v>606</v>
      </c>
      <c r="B90" s="257" t="s">
        <v>543</v>
      </c>
      <c r="C90" s="258">
        <v>45488</v>
      </c>
      <c r="D90" s="259">
        <v>26201.09</v>
      </c>
      <c r="E90" s="259">
        <v>27156.34</v>
      </c>
      <c r="F90" s="258">
        <v>0</v>
      </c>
      <c r="G90" s="258">
        <v>0</v>
      </c>
      <c r="H90" s="258">
        <v>-172.85</v>
      </c>
      <c r="I90" s="258">
        <v>0</v>
      </c>
      <c r="J90" s="258">
        <v>0</v>
      </c>
      <c r="K90" s="258">
        <v>-172.85</v>
      </c>
      <c r="L90" s="258">
        <v>0</v>
      </c>
    </row>
    <row r="91" spans="1:12" ht="13.5" thickBot="1">
      <c r="A91" s="257" t="s">
        <v>607</v>
      </c>
      <c r="B91" s="257" t="s">
        <v>544</v>
      </c>
      <c r="C91" s="258">
        <v>121467</v>
      </c>
      <c r="D91" s="259">
        <v>53454.16</v>
      </c>
      <c r="E91" s="259">
        <v>57210.96</v>
      </c>
      <c r="F91" s="259">
        <v>3756.8</v>
      </c>
      <c r="G91" s="258">
        <v>0</v>
      </c>
      <c r="H91" s="258">
        <v>0</v>
      </c>
      <c r="I91" s="258">
        <v>0</v>
      </c>
      <c r="J91" s="258">
        <v>0</v>
      </c>
      <c r="K91" s="259">
        <v>3756.8</v>
      </c>
      <c r="L91" s="258">
        <v>0</v>
      </c>
    </row>
    <row r="92" spans="1:12" ht="13.5" thickBot="1">
      <c r="A92" s="257" t="s">
        <v>607</v>
      </c>
      <c r="B92" s="257" t="s">
        <v>543</v>
      </c>
      <c r="C92" s="258">
        <v>327739</v>
      </c>
      <c r="D92" s="259">
        <v>144228.57</v>
      </c>
      <c r="E92" s="259">
        <v>154365.07</v>
      </c>
      <c r="F92" s="258">
        <v>0</v>
      </c>
      <c r="G92" s="258">
        <v>0</v>
      </c>
      <c r="H92" s="258">
        <v>332.43</v>
      </c>
      <c r="I92" s="258">
        <v>0</v>
      </c>
      <c r="J92" s="258">
        <v>0</v>
      </c>
      <c r="K92" s="258">
        <v>332.43</v>
      </c>
      <c r="L92" s="258">
        <v>0</v>
      </c>
    </row>
    <row r="93" spans="1:12" ht="13.5" thickBot="1">
      <c r="A93" s="257" t="s">
        <v>608</v>
      </c>
      <c r="B93" s="257" t="s">
        <v>544</v>
      </c>
      <c r="C93" s="258">
        <v>234495</v>
      </c>
      <c r="D93" s="259">
        <v>122024.5</v>
      </c>
      <c r="E93" s="259">
        <v>133662.15</v>
      </c>
      <c r="F93" s="259">
        <v>11637.65</v>
      </c>
      <c r="G93" s="258">
        <v>0</v>
      </c>
      <c r="H93" s="258">
        <v>0</v>
      </c>
      <c r="I93" s="258">
        <v>0</v>
      </c>
      <c r="J93" s="258">
        <v>0</v>
      </c>
      <c r="K93" s="259">
        <v>11637.65</v>
      </c>
      <c r="L93" s="258">
        <v>0</v>
      </c>
    </row>
    <row r="94" spans="1:12" ht="13.5" thickBot="1">
      <c r="A94" s="257" t="s">
        <v>608</v>
      </c>
      <c r="B94" s="257" t="s">
        <v>543</v>
      </c>
      <c r="C94" s="258">
        <v>473486</v>
      </c>
      <c r="D94" s="259">
        <v>246388.59</v>
      </c>
      <c r="E94" s="259">
        <v>269887.02</v>
      </c>
      <c r="F94" s="258">
        <v>0</v>
      </c>
      <c r="G94" s="258">
        <v>0</v>
      </c>
      <c r="H94" s="259">
        <v>7102.29</v>
      </c>
      <c r="I94" s="258">
        <v>0</v>
      </c>
      <c r="J94" s="258">
        <v>0</v>
      </c>
      <c r="K94" s="259">
        <v>7102.29</v>
      </c>
      <c r="L94" s="258">
        <v>0</v>
      </c>
    </row>
    <row r="95" spans="1:12" ht="13.5" thickBot="1">
      <c r="A95" s="257" t="s">
        <v>609</v>
      </c>
      <c r="B95" s="257" t="s">
        <v>544</v>
      </c>
      <c r="C95" s="258">
        <v>117071</v>
      </c>
      <c r="D95" s="259">
        <v>60468.85</v>
      </c>
      <c r="E95" s="259">
        <v>66461.21</v>
      </c>
      <c r="F95" s="259">
        <v>5992.36</v>
      </c>
      <c r="G95" s="258">
        <v>0</v>
      </c>
      <c r="H95" s="258">
        <v>0</v>
      </c>
      <c r="I95" s="258">
        <v>0</v>
      </c>
      <c r="J95" s="258">
        <v>0</v>
      </c>
      <c r="K95" s="259">
        <v>5992.36</v>
      </c>
      <c r="L95" s="258">
        <v>0</v>
      </c>
    </row>
    <row r="96" spans="1:12" ht="13.5" thickBot="1">
      <c r="A96" s="257" t="s">
        <v>609</v>
      </c>
      <c r="B96" s="257" t="s">
        <v>543</v>
      </c>
      <c r="C96" s="258">
        <v>889981</v>
      </c>
      <c r="D96" s="259">
        <v>460849.5</v>
      </c>
      <c r="E96" s="259">
        <v>505242.21</v>
      </c>
      <c r="F96" s="258">
        <v>0</v>
      </c>
      <c r="G96" s="258">
        <v>0</v>
      </c>
      <c r="H96" s="259">
        <v>8632.81</v>
      </c>
      <c r="I96" s="258">
        <v>0</v>
      </c>
      <c r="J96" s="258">
        <v>0</v>
      </c>
      <c r="K96" s="259">
        <v>8632.81</v>
      </c>
      <c r="L96" s="258">
        <v>0</v>
      </c>
    </row>
    <row r="97" spans="1:12" ht="13.5" thickBot="1">
      <c r="A97" s="257" t="s">
        <v>610</v>
      </c>
      <c r="B97" s="257" t="s">
        <v>544</v>
      </c>
      <c r="C97" s="258">
        <v>318264</v>
      </c>
      <c r="D97" s="259">
        <v>163269.44</v>
      </c>
      <c r="E97" s="259">
        <v>177591.31</v>
      </c>
      <c r="F97" s="259">
        <v>14321.87</v>
      </c>
      <c r="G97" s="258">
        <v>0</v>
      </c>
      <c r="H97" s="258">
        <v>0</v>
      </c>
      <c r="I97" s="258">
        <v>0</v>
      </c>
      <c r="J97" s="258">
        <v>0</v>
      </c>
      <c r="K97" s="259">
        <v>14321.87</v>
      </c>
      <c r="L97" s="258">
        <v>0</v>
      </c>
    </row>
    <row r="98" spans="1:12" ht="13.5" thickBot="1">
      <c r="A98" s="257" t="s">
        <v>610</v>
      </c>
      <c r="B98" s="257" t="s">
        <v>543</v>
      </c>
      <c r="C98" s="258">
        <v>303766</v>
      </c>
      <c r="D98" s="259">
        <v>155831.96</v>
      </c>
      <c r="E98" s="259">
        <v>169501.43</v>
      </c>
      <c r="F98" s="258">
        <v>0</v>
      </c>
      <c r="G98" s="258">
        <v>0</v>
      </c>
      <c r="H98" s="258">
        <v>911.3</v>
      </c>
      <c r="I98" s="258">
        <v>0</v>
      </c>
      <c r="J98" s="258">
        <v>0</v>
      </c>
      <c r="K98" s="258">
        <v>911.3</v>
      </c>
      <c r="L98" s="258">
        <v>0</v>
      </c>
    </row>
    <row r="99" spans="1:12" ht="13.5" thickBot="1">
      <c r="A99" s="257" t="s">
        <v>611</v>
      </c>
      <c r="B99" s="257" t="s">
        <v>543</v>
      </c>
      <c r="C99" s="258">
        <v>503115</v>
      </c>
      <c r="D99" s="259">
        <v>303121.94</v>
      </c>
      <c r="E99" s="259">
        <v>325616.03</v>
      </c>
      <c r="F99" s="258">
        <v>0</v>
      </c>
      <c r="G99" s="258">
        <v>0</v>
      </c>
      <c r="H99" s="259">
        <v>4862.35</v>
      </c>
      <c r="I99" s="258">
        <v>0</v>
      </c>
      <c r="J99" s="258">
        <v>0</v>
      </c>
      <c r="K99" s="259">
        <v>4862.35</v>
      </c>
      <c r="L99" s="258">
        <v>0</v>
      </c>
    </row>
    <row r="100" spans="1:12" ht="13.5" thickBot="1">
      <c r="A100" s="257" t="s">
        <v>611</v>
      </c>
      <c r="B100" s="257" t="s">
        <v>544</v>
      </c>
      <c r="C100" s="258">
        <v>134092</v>
      </c>
      <c r="D100" s="259">
        <v>80723.38</v>
      </c>
      <c r="E100" s="259">
        <v>86784.34</v>
      </c>
      <c r="F100" s="259">
        <v>6060.96</v>
      </c>
      <c r="G100" s="258">
        <v>0</v>
      </c>
      <c r="H100" s="258">
        <v>0</v>
      </c>
      <c r="I100" s="258">
        <v>0</v>
      </c>
      <c r="J100" s="258">
        <v>0</v>
      </c>
      <c r="K100" s="259">
        <v>6060.96</v>
      </c>
      <c r="L100" s="258">
        <v>0</v>
      </c>
    </row>
    <row r="101" spans="1:12" ht="13.5" thickBot="1">
      <c r="A101" s="257" t="s">
        <v>612</v>
      </c>
      <c r="B101" s="257" t="s">
        <v>544</v>
      </c>
      <c r="C101" s="258">
        <v>108464</v>
      </c>
      <c r="D101" s="259">
        <v>64713.23</v>
      </c>
      <c r="E101" s="259">
        <v>70230.44</v>
      </c>
      <c r="F101" s="259">
        <v>5517.21</v>
      </c>
      <c r="G101" s="258">
        <v>0</v>
      </c>
      <c r="H101" s="258">
        <v>0</v>
      </c>
      <c r="I101" s="258">
        <v>0</v>
      </c>
      <c r="J101" s="258">
        <v>0</v>
      </c>
      <c r="K101" s="259">
        <v>5517.21</v>
      </c>
      <c r="L101" s="258">
        <v>0</v>
      </c>
    </row>
    <row r="102" spans="1:12" ht="13.5" thickBot="1">
      <c r="A102" s="257" t="s">
        <v>612</v>
      </c>
      <c r="B102" s="257" t="s">
        <v>543</v>
      </c>
      <c r="C102" s="258">
        <v>511882</v>
      </c>
      <c r="D102" s="259">
        <v>293591.31</v>
      </c>
      <c r="E102" s="259">
        <v>331443.6</v>
      </c>
      <c r="F102" s="258">
        <v>0</v>
      </c>
      <c r="G102" s="258">
        <v>0</v>
      </c>
      <c r="H102" s="259">
        <v>17392.34</v>
      </c>
      <c r="I102" s="258">
        <v>0</v>
      </c>
      <c r="J102" s="258">
        <v>0</v>
      </c>
      <c r="K102" s="259">
        <v>17392.34</v>
      </c>
      <c r="L102" s="258">
        <v>0</v>
      </c>
    </row>
    <row r="103" spans="1:12" ht="13.5" thickBot="1">
      <c r="A103" s="257" t="s">
        <v>613</v>
      </c>
      <c r="B103" s="257" t="s">
        <v>543</v>
      </c>
      <c r="C103" s="258">
        <v>176153</v>
      </c>
      <c r="D103" s="259">
        <v>118860.21</v>
      </c>
      <c r="E103" s="259">
        <v>130353.22</v>
      </c>
      <c r="F103" s="258">
        <v>0</v>
      </c>
      <c r="G103" s="258">
        <v>0</v>
      </c>
      <c r="H103" s="259">
        <v>3382.14</v>
      </c>
      <c r="I103" s="258">
        <v>0</v>
      </c>
      <c r="J103" s="258">
        <v>0</v>
      </c>
      <c r="K103" s="259">
        <v>3382.14</v>
      </c>
      <c r="L103" s="258">
        <v>0</v>
      </c>
    </row>
    <row r="104" spans="1:12" ht="13.5" thickBot="1">
      <c r="A104" s="257" t="s">
        <v>614</v>
      </c>
      <c r="B104" s="257" t="s">
        <v>543</v>
      </c>
      <c r="C104" s="258">
        <v>374243</v>
      </c>
      <c r="D104" s="259">
        <v>248196.66</v>
      </c>
      <c r="E104" s="259">
        <v>272823.15</v>
      </c>
      <c r="F104" s="258">
        <v>0</v>
      </c>
      <c r="G104" s="258">
        <v>0</v>
      </c>
      <c r="H104" s="258">
        <v>710.9</v>
      </c>
      <c r="I104" s="258">
        <v>0</v>
      </c>
      <c r="J104" s="258">
        <v>0</v>
      </c>
      <c r="K104" s="258">
        <v>710.9</v>
      </c>
      <c r="L104" s="258">
        <v>0</v>
      </c>
    </row>
    <row r="105" spans="1:12" ht="13.5" thickBot="1">
      <c r="A105" s="257" t="s">
        <v>615</v>
      </c>
      <c r="B105" s="257" t="s">
        <v>543</v>
      </c>
      <c r="C105" s="258">
        <v>331738</v>
      </c>
      <c r="D105" s="259">
        <v>231453.19</v>
      </c>
      <c r="E105" s="259">
        <v>268840.48</v>
      </c>
      <c r="F105" s="258">
        <v>0</v>
      </c>
      <c r="G105" s="258">
        <v>0</v>
      </c>
      <c r="H105" s="259">
        <v>1343.78</v>
      </c>
      <c r="I105" s="258">
        <v>0</v>
      </c>
      <c r="J105" s="258">
        <v>0</v>
      </c>
      <c r="K105" s="259">
        <v>1343.78</v>
      </c>
      <c r="L105" s="258">
        <v>0</v>
      </c>
    </row>
    <row r="106" spans="1:12" ht="13.5" thickBot="1">
      <c r="A106" s="257" t="s">
        <v>616</v>
      </c>
      <c r="B106" s="257" t="s">
        <v>543</v>
      </c>
      <c r="C106" s="258">
        <v>42732</v>
      </c>
      <c r="D106" s="259">
        <v>33665.76</v>
      </c>
      <c r="E106" s="259">
        <v>37817.82</v>
      </c>
      <c r="F106" s="258">
        <v>0</v>
      </c>
      <c r="G106" s="258">
        <v>0</v>
      </c>
      <c r="H106" s="258">
        <v>-155.94</v>
      </c>
      <c r="I106" s="258">
        <v>0</v>
      </c>
      <c r="J106" s="258">
        <v>0</v>
      </c>
      <c r="K106" s="258">
        <v>-155.94</v>
      </c>
      <c r="L106" s="258">
        <v>0</v>
      </c>
    </row>
    <row r="107" spans="1:12" ht="13.5" thickBot="1">
      <c r="A107" s="257" t="s">
        <v>617</v>
      </c>
      <c r="B107" s="257" t="s">
        <v>543</v>
      </c>
      <c r="C107" s="258">
        <v>123843</v>
      </c>
      <c r="D107" s="259">
        <v>109394.45</v>
      </c>
      <c r="E107" s="259">
        <v>107929.17</v>
      </c>
      <c r="F107" s="258">
        <v>0</v>
      </c>
      <c r="G107" s="258">
        <v>0</v>
      </c>
      <c r="H107" s="259">
        <v>-1465.28</v>
      </c>
      <c r="I107" s="258">
        <v>0</v>
      </c>
      <c r="J107" s="258">
        <v>0</v>
      </c>
      <c r="K107" s="259">
        <v>-1465.28</v>
      </c>
      <c r="L107" s="258">
        <v>0</v>
      </c>
    </row>
    <row r="108" spans="1:12" ht="13.5" thickBot="1">
      <c r="A108" s="335" t="s">
        <v>618</v>
      </c>
      <c r="B108" s="336"/>
      <c r="C108" s="336"/>
      <c r="D108" s="336"/>
      <c r="E108" s="336"/>
      <c r="F108" s="336"/>
      <c r="G108" s="336"/>
      <c r="H108" s="336"/>
      <c r="I108" s="336"/>
      <c r="J108" s="336"/>
      <c r="K108" s="336"/>
      <c r="L108" s="337"/>
    </row>
    <row r="109" spans="1:12" ht="13.5" thickBot="1">
      <c r="A109" s="257" t="s">
        <v>619</v>
      </c>
      <c r="B109" s="257" t="s">
        <v>543</v>
      </c>
      <c r="C109" s="258">
        <v>29201</v>
      </c>
      <c r="D109" s="259">
        <v>148709.01</v>
      </c>
      <c r="E109" s="259">
        <v>152645.31</v>
      </c>
      <c r="F109" s="258">
        <v>0</v>
      </c>
      <c r="G109" s="258">
        <v>0</v>
      </c>
      <c r="H109" s="259">
        <v>3936.3</v>
      </c>
      <c r="I109" s="258">
        <v>0</v>
      </c>
      <c r="J109" s="258">
        <v>0</v>
      </c>
      <c r="K109" s="259">
        <v>3936.3</v>
      </c>
      <c r="L109" s="258">
        <v>0</v>
      </c>
    </row>
    <row r="110" spans="1:12" ht="13.5" thickBot="1">
      <c r="A110" s="257" t="s">
        <v>620</v>
      </c>
      <c r="B110" s="257" t="s">
        <v>544</v>
      </c>
      <c r="C110" s="258">
        <v>2138503</v>
      </c>
      <c r="D110" s="259">
        <v>189043.67</v>
      </c>
      <c r="E110" s="259">
        <v>160815.43</v>
      </c>
      <c r="F110" s="259">
        <v>-28228.24</v>
      </c>
      <c r="G110" s="258">
        <v>0</v>
      </c>
      <c r="H110" s="258">
        <v>0</v>
      </c>
      <c r="I110" s="258">
        <v>0</v>
      </c>
      <c r="J110" s="258">
        <v>0</v>
      </c>
      <c r="K110" s="259">
        <v>-28228.24</v>
      </c>
      <c r="L110" s="258">
        <v>0</v>
      </c>
    </row>
    <row r="111" spans="1:12" ht="13.5" thickBot="1">
      <c r="A111" s="257" t="s">
        <v>737</v>
      </c>
      <c r="B111" s="257" t="s">
        <v>543</v>
      </c>
      <c r="C111" s="258">
        <v>8366</v>
      </c>
      <c r="D111" s="259">
        <v>24803.52</v>
      </c>
      <c r="E111" s="259">
        <v>25258.63</v>
      </c>
      <c r="F111" s="258">
        <v>0</v>
      </c>
      <c r="G111" s="258">
        <v>0</v>
      </c>
      <c r="H111" s="258">
        <v>455.11</v>
      </c>
      <c r="I111" s="258">
        <v>0</v>
      </c>
      <c r="J111" s="258">
        <v>0</v>
      </c>
      <c r="K111" s="258">
        <v>455.11</v>
      </c>
      <c r="L111" s="258">
        <v>0</v>
      </c>
    </row>
    <row r="112" spans="1:12" ht="13.5" thickBot="1">
      <c r="A112" s="466" t="s">
        <v>621</v>
      </c>
      <c r="B112" s="466">
        <v>91</v>
      </c>
      <c r="C112" s="467"/>
      <c r="D112" s="468">
        <v>18234912.3</v>
      </c>
      <c r="E112" s="468">
        <v>14343188.73</v>
      </c>
      <c r="F112" s="468">
        <v>-1118987.79</v>
      </c>
      <c r="G112" s="469">
        <v>0</v>
      </c>
      <c r="H112" s="468">
        <v>-1199493.81</v>
      </c>
      <c r="I112" s="469">
        <v>0</v>
      </c>
      <c r="J112" s="469">
        <v>0</v>
      </c>
      <c r="K112" s="468">
        <v>-2318481.6</v>
      </c>
      <c r="L112" s="469">
        <v>0</v>
      </c>
    </row>
    <row r="113" spans="1:12" ht="12.75">
      <c r="A113" s="260"/>
      <c r="B113" s="260"/>
      <c r="C113" s="261"/>
      <c r="D113" s="262"/>
      <c r="E113" s="262"/>
      <c r="F113" s="262"/>
      <c r="G113" s="263"/>
      <c r="H113" s="262"/>
      <c r="I113" s="263"/>
      <c r="J113" s="263"/>
      <c r="K113" s="262"/>
      <c r="L113" s="263"/>
    </row>
    <row r="114" spans="10:11" ht="12.75">
      <c r="J114" s="5" t="s">
        <v>7</v>
      </c>
      <c r="K114" s="5"/>
    </row>
    <row r="115" spans="9:11" ht="12.75">
      <c r="I115" s="4"/>
      <c r="J115" s="111" t="s">
        <v>440</v>
      </c>
      <c r="K115" s="5"/>
    </row>
    <row r="116" spans="1:11" ht="12.75">
      <c r="A116" s="101" t="s">
        <v>163</v>
      </c>
      <c r="E116" s="338" t="s">
        <v>40</v>
      </c>
      <c r="F116" s="338"/>
      <c r="I116" s="116"/>
      <c r="J116" s="117"/>
      <c r="K116" s="117"/>
    </row>
    <row r="117" spans="1:11" ht="12.75">
      <c r="A117" s="4" t="s">
        <v>707</v>
      </c>
      <c r="B117" s="4"/>
      <c r="E117" s="115"/>
      <c r="F117" s="115"/>
      <c r="I117" s="115"/>
      <c r="J117" s="115"/>
      <c r="K117" s="115"/>
    </row>
    <row r="118" spans="2:5" ht="12.75">
      <c r="B118" s="4"/>
      <c r="E118" s="4"/>
    </row>
    <row r="119" spans="1:5" ht="12.75">
      <c r="A119" s="4"/>
      <c r="B119" s="4"/>
      <c r="E119" s="11" t="s">
        <v>8</v>
      </c>
    </row>
  </sheetData>
  <sheetProtection/>
  <mergeCells count="12">
    <mergeCell ref="A6:L6"/>
    <mergeCell ref="E116:F116"/>
    <mergeCell ref="B11:B14"/>
    <mergeCell ref="C11:C14"/>
    <mergeCell ref="L11:L14"/>
    <mergeCell ref="A16:L16"/>
    <mergeCell ref="A78:L78"/>
    <mergeCell ref="A80:L80"/>
    <mergeCell ref="A87:L87"/>
    <mergeCell ref="A108:L108"/>
    <mergeCell ref="A9:L9"/>
    <mergeCell ref="A7:L7"/>
  </mergeCells>
  <printOptions/>
  <pageMargins left="0.1968503937007874" right="0.1968503937007874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5" sqref="A5:IV6"/>
    </sheetView>
  </sheetViews>
  <sheetFormatPr defaultColWidth="9.140625" defaultRowHeight="12.75"/>
  <cols>
    <col min="1" max="2" width="9.140625" style="186" customWidth="1"/>
    <col min="3" max="3" width="18.7109375" style="186" customWidth="1"/>
    <col min="4" max="4" width="8.421875" style="122" customWidth="1"/>
    <col min="5" max="5" width="10.140625" style="122" customWidth="1"/>
    <col min="6" max="6" width="5.140625" style="122" customWidth="1"/>
    <col min="7" max="7" width="10.57421875" style="122" customWidth="1"/>
    <col min="8" max="8" width="4.57421875" style="122" customWidth="1"/>
    <col min="9" max="9" width="10.8515625" style="122" customWidth="1"/>
    <col min="10" max="10" width="4.140625" style="122" customWidth="1"/>
    <col min="11" max="11" width="10.7109375" style="122" customWidth="1"/>
    <col min="12" max="12" width="4.140625" style="122" customWidth="1"/>
    <col min="13" max="13" width="10.8515625" style="122" bestFit="1" customWidth="1"/>
    <col min="14" max="14" width="4.7109375" style="122" customWidth="1"/>
    <col min="15" max="15" width="10.57421875" style="122" customWidth="1"/>
    <col min="16" max="16384" width="9.140625" style="123" customWidth="1"/>
  </cols>
  <sheetData>
    <row r="1" spans="1:15" ht="12.75">
      <c r="A1" s="4" t="s">
        <v>491</v>
      </c>
      <c r="B1" s="4"/>
      <c r="C1"/>
      <c r="D1"/>
      <c r="E1" s="215"/>
      <c r="F1" s="215"/>
      <c r="G1" s="215"/>
      <c r="H1" s="121"/>
      <c r="I1" s="121"/>
      <c r="J1" s="121"/>
      <c r="K1" s="121"/>
      <c r="L1" s="121"/>
      <c r="M1" s="121"/>
      <c r="N1" s="121"/>
      <c r="O1" s="121"/>
    </row>
    <row r="2" spans="1:15" ht="12.75">
      <c r="A2" s="4" t="s">
        <v>489</v>
      </c>
      <c r="B2" s="4"/>
      <c r="C2"/>
      <c r="D2"/>
      <c r="E2" s="215"/>
      <c r="F2" s="215"/>
      <c r="G2" s="215"/>
      <c r="H2" s="121"/>
      <c r="I2" s="121"/>
      <c r="J2" s="121"/>
      <c r="K2" s="121"/>
      <c r="L2" s="121"/>
      <c r="M2" s="121"/>
      <c r="N2" s="121"/>
      <c r="O2" s="121"/>
    </row>
    <row r="3" spans="1:15" ht="12.75">
      <c r="A3" s="4" t="s">
        <v>328</v>
      </c>
      <c r="B3" s="4"/>
      <c r="C3"/>
      <c r="D3"/>
      <c r="E3" s="215"/>
      <c r="F3" s="215"/>
      <c r="G3" s="215"/>
      <c r="H3" s="121"/>
      <c r="I3" s="121"/>
      <c r="J3" s="121"/>
      <c r="K3" s="121"/>
      <c r="L3" s="121"/>
      <c r="M3" s="121"/>
      <c r="N3" s="121"/>
      <c r="O3" s="121"/>
    </row>
    <row r="4" spans="1:15" ht="12.75">
      <c r="A4" s="4" t="s">
        <v>329</v>
      </c>
      <c r="B4" s="4"/>
      <c r="C4"/>
      <c r="D4"/>
      <c r="E4" s="215"/>
      <c r="F4" s="215"/>
      <c r="G4" s="215"/>
      <c r="H4" s="121"/>
      <c r="I4" s="121"/>
      <c r="J4" s="121"/>
      <c r="K4" s="121"/>
      <c r="L4" s="121"/>
      <c r="M4" s="121"/>
      <c r="N4" s="121"/>
      <c r="O4" s="121"/>
    </row>
    <row r="5" spans="1:15" ht="12.75">
      <c r="A5" s="122"/>
      <c r="C5" s="185"/>
      <c r="D5" s="121"/>
      <c r="E5" s="121"/>
      <c r="F5" s="121"/>
      <c r="G5" s="121"/>
      <c r="H5" s="121"/>
      <c r="I5" s="121"/>
      <c r="J5" s="121"/>
      <c r="K5" s="121"/>
      <c r="L5" s="121"/>
      <c r="N5" s="121"/>
      <c r="O5" s="121"/>
    </row>
    <row r="6" spans="1:15" ht="12.75">
      <c r="A6" s="122"/>
      <c r="B6" s="214" t="s">
        <v>738</v>
      </c>
      <c r="C6" s="185"/>
      <c r="D6" s="121"/>
      <c r="E6" s="121"/>
      <c r="F6" s="121"/>
      <c r="G6" s="121"/>
      <c r="H6" s="121"/>
      <c r="I6" s="121"/>
      <c r="J6" s="121"/>
      <c r="K6" s="121"/>
      <c r="L6" s="121"/>
      <c r="N6" s="121"/>
      <c r="O6" s="121"/>
    </row>
    <row r="7" spans="1:15" ht="12.75">
      <c r="A7" s="185"/>
      <c r="B7" s="185"/>
      <c r="C7" s="185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187" customFormat="1" ht="11.25">
      <c r="A8" s="379" t="s">
        <v>103</v>
      </c>
      <c r="B8" s="380"/>
      <c r="C8" s="380"/>
      <c r="D8" s="380"/>
      <c r="E8" s="381"/>
      <c r="F8" s="353" t="s">
        <v>1</v>
      </c>
      <c r="G8" s="350" t="s">
        <v>463</v>
      </c>
      <c r="H8" s="353" t="s">
        <v>1</v>
      </c>
      <c r="I8" s="356" t="s">
        <v>464</v>
      </c>
      <c r="J8" s="353" t="s">
        <v>1</v>
      </c>
      <c r="K8" s="356" t="s">
        <v>120</v>
      </c>
      <c r="L8" s="353" t="s">
        <v>1</v>
      </c>
      <c r="M8" s="356" t="s">
        <v>465</v>
      </c>
      <c r="N8" s="353" t="s">
        <v>1</v>
      </c>
      <c r="O8" s="356" t="s">
        <v>127</v>
      </c>
    </row>
    <row r="9" spans="1:15" s="187" customFormat="1" ht="15" customHeight="1">
      <c r="A9" s="364" t="s">
        <v>450</v>
      </c>
      <c r="B9" s="365"/>
      <c r="C9" s="366"/>
      <c r="D9" s="373" t="s">
        <v>451</v>
      </c>
      <c r="E9" s="350" t="s">
        <v>466</v>
      </c>
      <c r="F9" s="354"/>
      <c r="G9" s="351"/>
      <c r="H9" s="354"/>
      <c r="I9" s="357"/>
      <c r="J9" s="354"/>
      <c r="K9" s="357"/>
      <c r="L9" s="354"/>
      <c r="M9" s="357"/>
      <c r="N9" s="354"/>
      <c r="O9" s="357"/>
    </row>
    <row r="10" spans="1:15" s="187" customFormat="1" ht="25.5" customHeight="1">
      <c r="A10" s="367"/>
      <c r="B10" s="368"/>
      <c r="C10" s="369"/>
      <c r="D10" s="374"/>
      <c r="E10" s="351"/>
      <c r="F10" s="354"/>
      <c r="G10" s="351"/>
      <c r="H10" s="354"/>
      <c r="I10" s="357"/>
      <c r="J10" s="354"/>
      <c r="K10" s="357"/>
      <c r="L10" s="354"/>
      <c r="M10" s="357"/>
      <c r="N10" s="354"/>
      <c r="O10" s="357"/>
    </row>
    <row r="11" spans="1:15" s="187" customFormat="1" ht="18" customHeight="1">
      <c r="A11" s="370"/>
      <c r="B11" s="371"/>
      <c r="C11" s="372"/>
      <c r="D11" s="375"/>
      <c r="E11" s="352"/>
      <c r="F11" s="354"/>
      <c r="G11" s="352"/>
      <c r="H11" s="354"/>
      <c r="I11" s="358"/>
      <c r="J11" s="354"/>
      <c r="K11" s="358"/>
      <c r="L11" s="354"/>
      <c r="M11" s="358"/>
      <c r="N11" s="354"/>
      <c r="O11" s="358"/>
    </row>
    <row r="12" spans="1:15" s="187" customFormat="1" ht="18" customHeight="1">
      <c r="A12" s="376">
        <v>1</v>
      </c>
      <c r="B12" s="377"/>
      <c r="C12" s="377"/>
      <c r="D12" s="377"/>
      <c r="E12" s="378"/>
      <c r="F12" s="355"/>
      <c r="G12" s="188">
        <v>2</v>
      </c>
      <c r="H12" s="355"/>
      <c r="I12" s="133">
        <v>3</v>
      </c>
      <c r="J12" s="355"/>
      <c r="K12" s="133">
        <v>4</v>
      </c>
      <c r="L12" s="355"/>
      <c r="M12" s="133">
        <v>5</v>
      </c>
      <c r="N12" s="355"/>
      <c r="O12" s="133">
        <v>6</v>
      </c>
    </row>
    <row r="13" spans="1:16" s="187" customFormat="1" ht="13.5" customHeight="1">
      <c r="A13" s="359" t="s">
        <v>467</v>
      </c>
      <c r="B13" s="360"/>
      <c r="C13" s="360"/>
      <c r="D13" s="360"/>
      <c r="E13" s="361"/>
      <c r="F13" s="189">
        <v>678</v>
      </c>
      <c r="G13" s="189"/>
      <c r="H13" s="189">
        <v>689</v>
      </c>
      <c r="I13" s="189"/>
      <c r="J13" s="189">
        <v>700</v>
      </c>
      <c r="K13" s="189"/>
      <c r="L13" s="189">
        <v>711</v>
      </c>
      <c r="M13" s="189"/>
      <c r="N13" s="189">
        <v>722</v>
      </c>
      <c r="O13" s="189"/>
      <c r="P13" s="190"/>
    </row>
    <row r="14" spans="1:16" s="187" customFormat="1" ht="12.75" customHeight="1">
      <c r="A14" s="362" t="s">
        <v>468</v>
      </c>
      <c r="B14" s="362"/>
      <c r="C14" s="362"/>
      <c r="D14" s="362"/>
      <c r="E14" s="362"/>
      <c r="F14" s="191">
        <v>679</v>
      </c>
      <c r="G14" s="191"/>
      <c r="H14" s="189">
        <v>690</v>
      </c>
      <c r="I14" s="191"/>
      <c r="J14" s="191">
        <v>701</v>
      </c>
      <c r="K14" s="191"/>
      <c r="L14" s="191">
        <v>712</v>
      </c>
      <c r="M14" s="191"/>
      <c r="N14" s="191">
        <v>723</v>
      </c>
      <c r="O14" s="191"/>
      <c r="P14" s="192"/>
    </row>
    <row r="15" spans="1:15" s="131" customFormat="1" ht="12.75" customHeight="1">
      <c r="A15" s="363" t="s">
        <v>469</v>
      </c>
      <c r="B15" s="340"/>
      <c r="C15" s="340"/>
      <c r="D15" s="264" t="s">
        <v>543</v>
      </c>
      <c r="E15" s="264" t="s">
        <v>604</v>
      </c>
      <c r="F15" s="148"/>
      <c r="G15" s="265">
        <v>365000</v>
      </c>
      <c r="H15" s="193"/>
      <c r="I15" s="265">
        <v>366277.5</v>
      </c>
      <c r="J15" s="193"/>
      <c r="K15" s="265">
        <v>366277.5</v>
      </c>
      <c r="L15" s="193"/>
      <c r="M15" s="266">
        <v>0.365</v>
      </c>
      <c r="N15" s="193"/>
      <c r="O15" s="266">
        <v>2.280908</v>
      </c>
    </row>
    <row r="16" spans="1:15" s="131" customFormat="1" ht="12.75">
      <c r="A16" s="340" t="s">
        <v>469</v>
      </c>
      <c r="B16" s="340"/>
      <c r="C16" s="340"/>
      <c r="D16" s="264" t="s">
        <v>543</v>
      </c>
      <c r="E16" s="264" t="s">
        <v>605</v>
      </c>
      <c r="F16" s="148"/>
      <c r="G16" s="265">
        <v>5458.6</v>
      </c>
      <c r="H16" s="193"/>
      <c r="I16" s="265">
        <v>5382.18</v>
      </c>
      <c r="J16" s="193"/>
      <c r="K16" s="265">
        <v>5444.95</v>
      </c>
      <c r="L16" s="193"/>
      <c r="M16" s="266">
        <v>0.051932</v>
      </c>
      <c r="N16" s="193"/>
      <c r="O16" s="266">
        <v>0.033907</v>
      </c>
    </row>
    <row r="17" spans="1:15" s="131" customFormat="1" ht="12.75">
      <c r="A17" s="340" t="s">
        <v>469</v>
      </c>
      <c r="B17" s="340"/>
      <c r="C17" s="340"/>
      <c r="D17" s="264" t="s">
        <v>543</v>
      </c>
      <c r="E17" s="264" t="s">
        <v>606</v>
      </c>
      <c r="F17" s="148"/>
      <c r="G17" s="265">
        <v>27292.8</v>
      </c>
      <c r="H17" s="193"/>
      <c r="I17" s="265">
        <v>26201.09</v>
      </c>
      <c r="J17" s="193"/>
      <c r="K17" s="265">
        <v>27156.34</v>
      </c>
      <c r="L17" s="193"/>
      <c r="M17" s="266">
        <v>0.134299</v>
      </c>
      <c r="N17" s="193"/>
      <c r="O17" s="266">
        <v>0.16911</v>
      </c>
    </row>
    <row r="18" spans="1:15" s="131" customFormat="1" ht="12.75">
      <c r="A18" s="340" t="s">
        <v>469</v>
      </c>
      <c r="B18" s="340"/>
      <c r="C18" s="340"/>
      <c r="D18" s="264" t="s">
        <v>543</v>
      </c>
      <c r="E18" s="264" t="s">
        <v>607</v>
      </c>
      <c r="F18" s="148"/>
      <c r="G18" s="265">
        <v>163869.5</v>
      </c>
      <c r="H18" s="193"/>
      <c r="I18" s="265">
        <v>144228.57</v>
      </c>
      <c r="J18" s="193"/>
      <c r="K18" s="265">
        <v>154365.07</v>
      </c>
      <c r="L18" s="193"/>
      <c r="M18" s="266">
        <v>0.803976</v>
      </c>
      <c r="N18" s="193"/>
      <c r="O18" s="266">
        <v>0.961272</v>
      </c>
    </row>
    <row r="19" spans="1:15" s="131" customFormat="1" ht="12.75">
      <c r="A19" s="340" t="s">
        <v>469</v>
      </c>
      <c r="B19" s="340"/>
      <c r="C19" s="340"/>
      <c r="D19" s="264" t="s">
        <v>544</v>
      </c>
      <c r="E19" s="264" t="s">
        <v>607</v>
      </c>
      <c r="F19" s="148"/>
      <c r="G19" s="265">
        <v>60733.5</v>
      </c>
      <c r="H19" s="193"/>
      <c r="I19" s="265">
        <v>53454.16</v>
      </c>
      <c r="J19" s="193"/>
      <c r="K19" s="265">
        <v>57210.96</v>
      </c>
      <c r="L19" s="193"/>
      <c r="M19" s="266">
        <v>0.297971</v>
      </c>
      <c r="N19" s="193"/>
      <c r="O19" s="266">
        <v>0.356268</v>
      </c>
    </row>
    <row r="20" spans="1:15" s="131" customFormat="1" ht="12.75">
      <c r="A20" s="340" t="s">
        <v>469</v>
      </c>
      <c r="B20" s="340"/>
      <c r="C20" s="340"/>
      <c r="D20" s="264" t="s">
        <v>543</v>
      </c>
      <c r="E20" s="264" t="s">
        <v>608</v>
      </c>
      <c r="F20" s="148"/>
      <c r="G20" s="265">
        <v>284091.6</v>
      </c>
      <c r="H20" s="193"/>
      <c r="I20" s="265">
        <v>246388.59</v>
      </c>
      <c r="J20" s="193"/>
      <c r="K20" s="265">
        <v>269887.02</v>
      </c>
      <c r="L20" s="193"/>
      <c r="M20" s="266">
        <v>1.698988</v>
      </c>
      <c r="N20" s="193"/>
      <c r="O20" s="266">
        <v>1.680658</v>
      </c>
    </row>
    <row r="21" spans="1:15" s="131" customFormat="1" ht="12.75">
      <c r="A21" s="340" t="s">
        <v>469</v>
      </c>
      <c r="B21" s="340"/>
      <c r="C21" s="340"/>
      <c r="D21" s="264" t="s">
        <v>544</v>
      </c>
      <c r="E21" s="264" t="s">
        <v>608</v>
      </c>
      <c r="F21" s="148"/>
      <c r="G21" s="265">
        <v>140697</v>
      </c>
      <c r="H21" s="193"/>
      <c r="I21" s="265">
        <v>122024.5</v>
      </c>
      <c r="J21" s="193"/>
      <c r="K21" s="265">
        <v>133662.15</v>
      </c>
      <c r="L21" s="193"/>
      <c r="M21" s="266">
        <v>0.841427</v>
      </c>
      <c r="N21" s="193"/>
      <c r="O21" s="266">
        <v>0.83235</v>
      </c>
    </row>
    <row r="22" spans="1:15" s="131" customFormat="1" ht="12.75">
      <c r="A22" s="340" t="s">
        <v>469</v>
      </c>
      <c r="B22" s="340"/>
      <c r="C22" s="340"/>
      <c r="D22" s="264" t="s">
        <v>543</v>
      </c>
      <c r="E22" s="264" t="s">
        <v>609</v>
      </c>
      <c r="F22" s="148"/>
      <c r="G22" s="265">
        <v>533988.6</v>
      </c>
      <c r="H22" s="193"/>
      <c r="I22" s="265">
        <v>460849.5</v>
      </c>
      <c r="J22" s="193"/>
      <c r="K22" s="265">
        <v>505242.21</v>
      </c>
      <c r="L22" s="193"/>
      <c r="M22" s="266">
        <v>1.104942</v>
      </c>
      <c r="N22" s="193"/>
      <c r="O22" s="266">
        <v>3.146278</v>
      </c>
    </row>
    <row r="23" spans="1:15" s="131" customFormat="1" ht="12.75">
      <c r="A23" s="340" t="s">
        <v>469</v>
      </c>
      <c r="B23" s="340"/>
      <c r="C23" s="340"/>
      <c r="D23" s="264" t="s">
        <v>544</v>
      </c>
      <c r="E23" s="264" t="s">
        <v>609</v>
      </c>
      <c r="F23" s="148"/>
      <c r="G23" s="265">
        <v>70242.6</v>
      </c>
      <c r="H23" s="193"/>
      <c r="I23" s="265">
        <v>60468.85</v>
      </c>
      <c r="J23" s="193"/>
      <c r="K23" s="265">
        <v>66461.21</v>
      </c>
      <c r="L23" s="193"/>
      <c r="M23" s="266">
        <v>0.145348</v>
      </c>
      <c r="N23" s="193"/>
      <c r="O23" s="266">
        <v>0.413872</v>
      </c>
    </row>
    <row r="24" spans="1:15" s="131" customFormat="1" ht="12.75">
      <c r="A24" s="340" t="s">
        <v>469</v>
      </c>
      <c r="B24" s="340"/>
      <c r="C24" s="340"/>
      <c r="D24" s="264" t="s">
        <v>543</v>
      </c>
      <c r="E24" s="264" t="s">
        <v>610</v>
      </c>
      <c r="F24" s="148"/>
      <c r="G24" s="265">
        <v>182259.6</v>
      </c>
      <c r="H24" s="193"/>
      <c r="I24" s="265">
        <v>155831.96</v>
      </c>
      <c r="J24" s="193"/>
      <c r="K24" s="265">
        <v>169501.43</v>
      </c>
      <c r="L24" s="193"/>
      <c r="M24" s="266">
        <v>0.843884</v>
      </c>
      <c r="N24" s="193"/>
      <c r="O24" s="266">
        <v>1.055531</v>
      </c>
    </row>
    <row r="25" spans="1:15" s="131" customFormat="1" ht="12.75">
      <c r="A25" s="340" t="s">
        <v>469</v>
      </c>
      <c r="B25" s="340"/>
      <c r="C25" s="340"/>
      <c r="D25" s="264" t="s">
        <v>544</v>
      </c>
      <c r="E25" s="264" t="s">
        <v>610</v>
      </c>
      <c r="F25" s="148"/>
      <c r="G25" s="265">
        <v>190958.4</v>
      </c>
      <c r="H25" s="193"/>
      <c r="I25" s="265">
        <v>163269.44</v>
      </c>
      <c r="J25" s="193"/>
      <c r="K25" s="265">
        <v>177591.31</v>
      </c>
      <c r="L25" s="193"/>
      <c r="M25" s="266">
        <v>0.88416</v>
      </c>
      <c r="N25" s="193"/>
      <c r="O25" s="266">
        <v>1.105908</v>
      </c>
    </row>
    <row r="26" spans="1:15" s="131" customFormat="1" ht="12.75">
      <c r="A26" s="340" t="s">
        <v>469</v>
      </c>
      <c r="B26" s="340"/>
      <c r="C26" s="340"/>
      <c r="D26" s="264" t="s">
        <v>543</v>
      </c>
      <c r="E26" s="264" t="s">
        <v>611</v>
      </c>
      <c r="F26" s="148"/>
      <c r="G26" s="265">
        <v>352180.5</v>
      </c>
      <c r="H26" s="193"/>
      <c r="I26" s="265">
        <v>303121.94</v>
      </c>
      <c r="J26" s="193"/>
      <c r="K26" s="265">
        <v>325616.03</v>
      </c>
      <c r="L26" s="193"/>
      <c r="M26" s="266">
        <v>1.72869</v>
      </c>
      <c r="N26" s="193"/>
      <c r="O26" s="266">
        <v>2.027698</v>
      </c>
    </row>
    <row r="27" spans="1:15" s="131" customFormat="1" ht="12.75">
      <c r="A27" s="340" t="s">
        <v>469</v>
      </c>
      <c r="B27" s="340"/>
      <c r="C27" s="340"/>
      <c r="D27" s="264" t="s">
        <v>544</v>
      </c>
      <c r="E27" s="264" t="s">
        <v>611</v>
      </c>
      <c r="F27" s="148"/>
      <c r="G27" s="265">
        <v>93864.4</v>
      </c>
      <c r="H27" s="193"/>
      <c r="I27" s="265">
        <v>80723.38</v>
      </c>
      <c r="J27" s="193"/>
      <c r="K27" s="265">
        <v>86784.34</v>
      </c>
      <c r="L27" s="193"/>
      <c r="M27" s="266">
        <v>0.460737</v>
      </c>
      <c r="N27" s="193"/>
      <c r="O27" s="266">
        <v>0.540429</v>
      </c>
    </row>
    <row r="28" spans="1:15" s="131" customFormat="1" ht="12.75">
      <c r="A28" s="340" t="s">
        <v>469</v>
      </c>
      <c r="B28" s="340"/>
      <c r="C28" s="340"/>
      <c r="D28" s="264" t="s">
        <v>543</v>
      </c>
      <c r="E28" s="264" t="s">
        <v>612</v>
      </c>
      <c r="F28" s="148"/>
      <c r="G28" s="265">
        <v>358317.4</v>
      </c>
      <c r="H28" s="193"/>
      <c r="I28" s="265">
        <v>293591.31</v>
      </c>
      <c r="J28" s="193"/>
      <c r="K28" s="265">
        <v>331443.6</v>
      </c>
      <c r="L28" s="193"/>
      <c r="M28" s="266">
        <v>0.923147</v>
      </c>
      <c r="N28" s="193"/>
      <c r="O28" s="266">
        <v>2.063988</v>
      </c>
    </row>
    <row r="29" spans="1:15" s="131" customFormat="1" ht="12.75">
      <c r="A29" s="340" t="s">
        <v>469</v>
      </c>
      <c r="B29" s="340"/>
      <c r="C29" s="340"/>
      <c r="D29" s="264" t="s">
        <v>544</v>
      </c>
      <c r="E29" s="264" t="s">
        <v>612</v>
      </c>
      <c r="F29" s="148"/>
      <c r="G29" s="265">
        <v>75924.8</v>
      </c>
      <c r="H29" s="193"/>
      <c r="I29" s="265">
        <v>64713.23</v>
      </c>
      <c r="J29" s="193"/>
      <c r="K29" s="265">
        <v>70230.44</v>
      </c>
      <c r="L29" s="193"/>
      <c r="M29" s="266">
        <v>0.195608</v>
      </c>
      <c r="N29" s="193"/>
      <c r="O29" s="266">
        <v>0.437344</v>
      </c>
    </row>
    <row r="30" spans="1:15" s="131" customFormat="1" ht="12.75">
      <c r="A30" s="340" t="s">
        <v>469</v>
      </c>
      <c r="B30" s="340"/>
      <c r="C30" s="340"/>
      <c r="D30" s="264" t="s">
        <v>543</v>
      </c>
      <c r="E30" s="264" t="s">
        <v>613</v>
      </c>
      <c r="F30" s="148"/>
      <c r="G30" s="265">
        <v>140922.4</v>
      </c>
      <c r="H30" s="193"/>
      <c r="I30" s="265">
        <v>118860.21</v>
      </c>
      <c r="J30" s="193"/>
      <c r="K30" s="265">
        <v>130353.22</v>
      </c>
      <c r="L30" s="193"/>
      <c r="M30" s="266">
        <v>0.807364</v>
      </c>
      <c r="N30" s="193"/>
      <c r="O30" s="266">
        <v>0.811744</v>
      </c>
    </row>
    <row r="31" spans="1:15" s="131" customFormat="1" ht="12.75">
      <c r="A31" s="340" t="s">
        <v>469</v>
      </c>
      <c r="B31" s="340"/>
      <c r="C31" s="340"/>
      <c r="D31" s="264" t="s">
        <v>543</v>
      </c>
      <c r="E31" s="264" t="s">
        <v>614</v>
      </c>
      <c r="F31" s="148"/>
      <c r="G31" s="265">
        <v>299394.4</v>
      </c>
      <c r="H31" s="193"/>
      <c r="I31" s="265">
        <v>248196.66</v>
      </c>
      <c r="J31" s="193"/>
      <c r="K31" s="265">
        <v>272823.15</v>
      </c>
      <c r="L31" s="193"/>
      <c r="M31" s="266">
        <v>1.370773</v>
      </c>
      <c r="N31" s="193"/>
      <c r="O31" s="266">
        <v>1.698942</v>
      </c>
    </row>
    <row r="32" spans="1:15" s="131" customFormat="1" ht="12.75">
      <c r="A32" s="340" t="s">
        <v>469</v>
      </c>
      <c r="B32" s="340"/>
      <c r="C32" s="340"/>
      <c r="D32" s="264" t="s">
        <v>543</v>
      </c>
      <c r="E32" s="264" t="s">
        <v>615</v>
      </c>
      <c r="F32" s="148"/>
      <c r="G32" s="265">
        <v>298564.2</v>
      </c>
      <c r="H32" s="193"/>
      <c r="I32" s="265">
        <v>231453.19</v>
      </c>
      <c r="J32" s="193"/>
      <c r="K32" s="265">
        <v>268840.48</v>
      </c>
      <c r="L32" s="193"/>
      <c r="M32" s="266">
        <v>1.030719</v>
      </c>
      <c r="N32" s="193"/>
      <c r="O32" s="266">
        <v>1.674141</v>
      </c>
    </row>
    <row r="33" spans="1:15" s="131" customFormat="1" ht="12.75">
      <c r="A33" s="340" t="s">
        <v>469</v>
      </c>
      <c r="B33" s="340"/>
      <c r="C33" s="340"/>
      <c r="D33" s="264" t="s">
        <v>543</v>
      </c>
      <c r="E33" s="264" t="s">
        <v>616</v>
      </c>
      <c r="F33" s="148"/>
      <c r="G33" s="265">
        <v>42732</v>
      </c>
      <c r="H33" s="193"/>
      <c r="I33" s="265">
        <v>33665.76</v>
      </c>
      <c r="J33" s="193"/>
      <c r="K33" s="265">
        <v>37817.82</v>
      </c>
      <c r="L33" s="193"/>
      <c r="M33" s="266">
        <v>0.179578</v>
      </c>
      <c r="N33" s="193"/>
      <c r="O33" s="266">
        <v>0.235502</v>
      </c>
    </row>
    <row r="34" spans="1:15" s="131" customFormat="1" ht="12.75">
      <c r="A34" s="340" t="s">
        <v>469</v>
      </c>
      <c r="B34" s="340"/>
      <c r="C34" s="340"/>
      <c r="D34" s="264" t="s">
        <v>543</v>
      </c>
      <c r="E34" s="264" t="s">
        <v>617</v>
      </c>
      <c r="F34" s="148"/>
      <c r="G34" s="265">
        <v>123843</v>
      </c>
      <c r="H34" s="193"/>
      <c r="I34" s="265">
        <v>109394.45</v>
      </c>
      <c r="J34" s="193"/>
      <c r="K34" s="265">
        <v>107929.17</v>
      </c>
      <c r="L34" s="193"/>
      <c r="M34" s="266">
        <v>0.58645</v>
      </c>
      <c r="N34" s="193"/>
      <c r="O34" s="266">
        <v>0.672104</v>
      </c>
    </row>
    <row r="35" spans="1:16" s="187" customFormat="1" ht="23.25" customHeight="1">
      <c r="A35" s="343" t="s">
        <v>470</v>
      </c>
      <c r="B35" s="344"/>
      <c r="C35" s="344"/>
      <c r="D35" s="344"/>
      <c r="E35" s="345"/>
      <c r="F35" s="252">
        <v>680</v>
      </c>
      <c r="G35" s="252"/>
      <c r="H35" s="253">
        <v>691</v>
      </c>
      <c r="I35" s="252"/>
      <c r="J35" s="252">
        <v>702</v>
      </c>
      <c r="K35" s="252"/>
      <c r="L35" s="252">
        <v>713</v>
      </c>
      <c r="M35" s="252"/>
      <c r="N35" s="252">
        <v>724</v>
      </c>
      <c r="O35" s="252"/>
      <c r="P35" s="192"/>
    </row>
    <row r="36" spans="1:16" s="187" customFormat="1" ht="11.25">
      <c r="A36" s="346" t="s">
        <v>471</v>
      </c>
      <c r="B36" s="346"/>
      <c r="C36" s="346"/>
      <c r="D36" s="346"/>
      <c r="E36" s="346"/>
      <c r="F36" s="191">
        <v>681</v>
      </c>
      <c r="G36" s="191"/>
      <c r="H36" s="189">
        <v>692</v>
      </c>
      <c r="I36" s="191"/>
      <c r="J36" s="194">
        <v>703</v>
      </c>
      <c r="K36" s="191"/>
      <c r="L36" s="191">
        <v>714</v>
      </c>
      <c r="M36" s="191"/>
      <c r="N36" s="191">
        <v>725</v>
      </c>
      <c r="O36" s="191"/>
      <c r="P36" s="192"/>
    </row>
    <row r="37" spans="1:15" s="131" customFormat="1" ht="14.25" customHeight="1">
      <c r="A37" s="347" t="s">
        <v>472</v>
      </c>
      <c r="B37" s="348"/>
      <c r="C37" s="348"/>
      <c r="D37" s="348"/>
      <c r="E37" s="349"/>
      <c r="F37" s="191">
        <v>682</v>
      </c>
      <c r="G37" s="167">
        <f>SUM(G15:G36)</f>
        <v>3810335.3</v>
      </c>
      <c r="H37" s="148">
        <v>693</v>
      </c>
      <c r="I37" s="167">
        <f>SUM(I15:I36)</f>
        <v>3288096.47</v>
      </c>
      <c r="J37" s="148">
        <v>704</v>
      </c>
      <c r="K37" s="167">
        <f>SUM(K15:K36)</f>
        <v>3564638.4</v>
      </c>
      <c r="L37" s="148">
        <v>715</v>
      </c>
      <c r="M37" s="195"/>
      <c r="N37" s="148">
        <v>726</v>
      </c>
      <c r="O37" s="249">
        <f>SUM(O15:O36)</f>
        <v>22.197954</v>
      </c>
    </row>
    <row r="38" spans="1:15" s="166" customFormat="1" ht="11.25">
      <c r="A38" s="341" t="s">
        <v>473</v>
      </c>
      <c r="B38" s="341"/>
      <c r="C38" s="341"/>
      <c r="D38" s="341"/>
      <c r="E38" s="341"/>
      <c r="F38" s="191">
        <v>683</v>
      </c>
      <c r="G38" s="196"/>
      <c r="H38" s="197">
        <v>694</v>
      </c>
      <c r="I38" s="198"/>
      <c r="J38" s="162">
        <v>705</v>
      </c>
      <c r="K38" s="198"/>
      <c r="L38" s="199">
        <v>716</v>
      </c>
      <c r="M38" s="200"/>
      <c r="N38" s="201">
        <v>727</v>
      </c>
      <c r="O38" s="202"/>
    </row>
    <row r="39" spans="1:15" s="166" customFormat="1" ht="11.25">
      <c r="A39" s="339" t="s">
        <v>474</v>
      </c>
      <c r="B39" s="339"/>
      <c r="C39" s="339"/>
      <c r="D39" s="339"/>
      <c r="E39" s="339"/>
      <c r="F39" s="203">
        <v>684</v>
      </c>
      <c r="G39" s="196"/>
      <c r="H39" s="197">
        <v>695</v>
      </c>
      <c r="I39" s="198"/>
      <c r="J39" s="162">
        <v>706</v>
      </c>
      <c r="K39" s="198"/>
      <c r="L39" s="199">
        <v>717</v>
      </c>
      <c r="M39" s="200"/>
      <c r="N39" s="201">
        <v>728</v>
      </c>
      <c r="O39" s="202"/>
    </row>
    <row r="40" spans="1:15" s="166" customFormat="1" ht="11.25">
      <c r="A40" s="339" t="s">
        <v>475</v>
      </c>
      <c r="B40" s="339"/>
      <c r="C40" s="339"/>
      <c r="D40" s="339"/>
      <c r="E40" s="339"/>
      <c r="F40" s="203">
        <v>685</v>
      </c>
      <c r="G40" s="196"/>
      <c r="H40" s="197">
        <v>696</v>
      </c>
      <c r="I40" s="198"/>
      <c r="J40" s="162">
        <v>707</v>
      </c>
      <c r="K40" s="198"/>
      <c r="L40" s="199">
        <v>718</v>
      </c>
      <c r="M40" s="200"/>
      <c r="N40" s="201">
        <v>729</v>
      </c>
      <c r="O40" s="202"/>
    </row>
    <row r="41" spans="1:15" s="166" customFormat="1" ht="11.25">
      <c r="A41" s="339" t="s">
        <v>476</v>
      </c>
      <c r="B41" s="339"/>
      <c r="C41" s="339"/>
      <c r="D41" s="339"/>
      <c r="E41" s="339"/>
      <c r="F41" s="203">
        <v>686</v>
      </c>
      <c r="G41" s="203"/>
      <c r="H41" s="197">
        <v>697</v>
      </c>
      <c r="I41" s="203"/>
      <c r="J41" s="197">
        <v>708</v>
      </c>
      <c r="K41" s="203"/>
      <c r="L41" s="170">
        <v>719</v>
      </c>
      <c r="M41" s="203"/>
      <c r="N41" s="197">
        <v>730</v>
      </c>
      <c r="O41" s="203"/>
    </row>
    <row r="42" spans="1:15" s="166" customFormat="1" ht="11.25">
      <c r="A42" s="339" t="s">
        <v>477</v>
      </c>
      <c r="B42" s="339"/>
      <c r="C42" s="339"/>
      <c r="D42" s="339"/>
      <c r="E42" s="339"/>
      <c r="F42" s="203">
        <v>687</v>
      </c>
      <c r="G42" s="174"/>
      <c r="H42" s="197">
        <v>698</v>
      </c>
      <c r="I42" s="172"/>
      <c r="J42" s="162">
        <v>709</v>
      </c>
      <c r="K42" s="172"/>
      <c r="L42" s="199">
        <v>720</v>
      </c>
      <c r="M42" s="200"/>
      <c r="N42" s="201">
        <v>731</v>
      </c>
      <c r="O42" s="204"/>
    </row>
    <row r="43" spans="1:15" s="166" customFormat="1" ht="11.25">
      <c r="A43" s="341" t="s">
        <v>478</v>
      </c>
      <c r="B43" s="341"/>
      <c r="C43" s="341"/>
      <c r="D43" s="341"/>
      <c r="E43" s="341"/>
      <c r="F43" s="203">
        <v>688</v>
      </c>
      <c r="G43" s="174">
        <f>G37</f>
        <v>3810335.3</v>
      </c>
      <c r="H43" s="197">
        <v>699</v>
      </c>
      <c r="I43" s="172">
        <f>I37</f>
        <v>3288096.47</v>
      </c>
      <c r="J43" s="162">
        <v>710</v>
      </c>
      <c r="K43" s="172">
        <f>K37</f>
        <v>3564638.4</v>
      </c>
      <c r="L43" s="199">
        <v>721</v>
      </c>
      <c r="M43" s="200"/>
      <c r="N43" s="201">
        <v>732</v>
      </c>
      <c r="O43" s="178">
        <f>O37</f>
        <v>22.197954</v>
      </c>
    </row>
    <row r="44" spans="1:15" s="131" customFormat="1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6" ht="12.75">
      <c r="A45" s="205" t="s">
        <v>458</v>
      </c>
      <c r="B45" s="205"/>
      <c r="C45" s="205"/>
      <c r="D45" s="181"/>
      <c r="E45" s="181"/>
      <c r="J45" s="182" t="s">
        <v>222</v>
      </c>
      <c r="L45" s="342" t="s">
        <v>459</v>
      </c>
      <c r="M45" s="342"/>
      <c r="N45" s="342"/>
      <c r="O45" s="342"/>
      <c r="P45" s="187"/>
    </row>
    <row r="46" spans="1:16" ht="12.75">
      <c r="A46" s="205" t="s">
        <v>707</v>
      </c>
      <c r="B46" s="205"/>
      <c r="C46" s="205"/>
      <c r="D46" s="181" t="s">
        <v>460</v>
      </c>
      <c r="K46" s="181"/>
      <c r="L46" s="342" t="s">
        <v>440</v>
      </c>
      <c r="M46" s="342"/>
      <c r="N46" s="342"/>
      <c r="O46" s="342"/>
      <c r="P46" s="187"/>
    </row>
    <row r="47" spans="10:16" ht="12.75">
      <c r="J47" s="184"/>
      <c r="K47" s="125"/>
      <c r="L47" s="121"/>
      <c r="M47" s="206"/>
      <c r="N47" s="206"/>
      <c r="P47" s="207"/>
    </row>
    <row r="48" spans="1:16" ht="12.75">
      <c r="A48" s="185"/>
      <c r="B48" s="186" t="s">
        <v>479</v>
      </c>
      <c r="C48" s="185"/>
      <c r="D48" s="121"/>
      <c r="E48" s="124"/>
      <c r="F48" s="121"/>
      <c r="G48" s="125"/>
      <c r="H48" s="121"/>
      <c r="I48" s="121"/>
      <c r="J48" s="121"/>
      <c r="K48" s="125"/>
      <c r="L48" s="121"/>
      <c r="M48" s="206"/>
      <c r="N48" s="206"/>
      <c r="O48" s="183"/>
      <c r="P48" s="187"/>
    </row>
    <row r="49" spans="2:14" ht="12.75">
      <c r="B49" s="186" t="s">
        <v>462</v>
      </c>
      <c r="M49" s="206"/>
      <c r="N49" s="206"/>
    </row>
    <row r="50" ht="12.75">
      <c r="B50" s="186" t="s">
        <v>480</v>
      </c>
    </row>
  </sheetData>
  <sheetProtection/>
  <mergeCells count="48">
    <mergeCell ref="A30:C30"/>
    <mergeCell ref="A33:C33"/>
    <mergeCell ref="N8:N12"/>
    <mergeCell ref="O8:O11"/>
    <mergeCell ref="A8:E8"/>
    <mergeCell ref="F8:F12"/>
    <mergeCell ref="J8:J12"/>
    <mergeCell ref="K8:K11"/>
    <mergeCell ref="L8:L12"/>
    <mergeCell ref="M8:M11"/>
    <mergeCell ref="G8:G11"/>
    <mergeCell ref="H8:H12"/>
    <mergeCell ref="I8:I11"/>
    <mergeCell ref="A13:E13"/>
    <mergeCell ref="A14:E14"/>
    <mergeCell ref="A15:C15"/>
    <mergeCell ref="A9:C11"/>
    <mergeCell ref="D9:D11"/>
    <mergeCell ref="E9:E11"/>
    <mergeCell ref="A12:E12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8:C28"/>
    <mergeCell ref="A29:C29"/>
    <mergeCell ref="A23:C23"/>
    <mergeCell ref="A27:C27"/>
    <mergeCell ref="L46:O46"/>
    <mergeCell ref="A37:E37"/>
    <mergeCell ref="A38:E38"/>
    <mergeCell ref="A39:E39"/>
    <mergeCell ref="A40:E40"/>
    <mergeCell ref="A31:C31"/>
    <mergeCell ref="A32:C32"/>
    <mergeCell ref="A41:E41"/>
    <mergeCell ref="A42:E42"/>
    <mergeCell ref="A34:C34"/>
    <mergeCell ref="A43:E43"/>
    <mergeCell ref="L45:O45"/>
    <mergeCell ref="A35:E35"/>
    <mergeCell ref="A36:E36"/>
  </mergeCells>
  <printOptions/>
  <pageMargins left="0.7480314960629921" right="0.7480314960629921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2018-10-31T14:26:05Z</cp:lastPrinted>
  <dcterms:created xsi:type="dcterms:W3CDTF">2008-07-04T06:50:58Z</dcterms:created>
  <dcterms:modified xsi:type="dcterms:W3CDTF">2018-10-31T14:26:53Z</dcterms:modified>
  <cp:category/>
  <cp:version/>
  <cp:contentType/>
  <cp:contentStatus/>
</cp:coreProperties>
</file>