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0350" tabRatio="928" activeTab="1"/>
  </bookViews>
  <sheets>
    <sheet name="bilans stanja" sheetId="1" r:id="rId1"/>
    <sheet name="bilans uspjeha" sheetId="2" r:id="rId2"/>
    <sheet name="izvj. o promjenama neto imovine" sheetId="3" r:id="rId3"/>
    <sheet name="izv. o tokovima gotovine" sheetId="4" r:id="rId4"/>
    <sheet name="izv. o fin. pokazateljima fonda" sheetId="5" r:id="rId5"/>
    <sheet name="izvj. o str.ulaganja po vrstama" sheetId="6" r:id="rId6"/>
    <sheet name="izvj. o realiz. dob.-gub. " sheetId="7" r:id="rId7"/>
    <sheet name="NDG" sheetId="8" r:id="rId8"/>
    <sheet name="SU obveznice" sheetId="9" r:id="rId9"/>
    <sheet name="SU akcije" sheetId="10" r:id="rId10"/>
    <sheet name="struktura obaveza fonda" sheetId="11" r:id="rId11"/>
    <sheet name="IZV. o trans. sa povezanim lici" sheetId="12" r:id="rId12"/>
    <sheet name="Sheet1" sheetId="13" r:id="rId13"/>
    <sheet name="Sheet2" sheetId="14" r:id="rId14"/>
    <sheet name="Sheet3" sheetId="15" r:id="rId15"/>
  </sheets>
  <externalReferences>
    <externalReference r:id="rId18"/>
  </externalReferences>
  <definedNames>
    <definedName name="_xlnm.Print_Area" localSheetId="1">'bilans uspjeha'!$A$1:$F$73</definedName>
    <definedName name="_xlnm.Print_Area" localSheetId="4">'izv. o fin. pokazateljima fonda'!$A$1:$E$31</definedName>
    <definedName name="_xlnm.Print_Area" localSheetId="3">'izv. o tokovima gotovine'!$A$1:$E$58</definedName>
    <definedName name="_xlnm.Print_Area" localSheetId="2">'izvj. o promjenama neto imovine'!$A$1:$E$39</definedName>
    <definedName name="_xlnm.Print_Area" localSheetId="6">'izvj. o realiz. dob.-gub. '!#REF!</definedName>
    <definedName name="_xlnm.Print_Area" localSheetId="5">'izvj. o str.ulaganja po vrstama'!$A$1:$E$26</definedName>
    <definedName name="_xlnm.Print_Titles" localSheetId="0">'bilans stanja'!$12:$13</definedName>
    <definedName name="_xlnm.Print_Titles" localSheetId="1">'bilans uspjeha'!$11:$12</definedName>
  </definedNames>
  <calcPr fullCalcOnLoad="1"/>
</workbook>
</file>

<file path=xl/sharedStrings.xml><?xml version="1.0" encoding="utf-8"?>
<sst xmlns="http://schemas.openxmlformats.org/spreadsheetml/2006/main" count="992" uniqueCount="625">
  <si>
    <t>Pozicija</t>
  </si>
  <si>
    <t>AOP</t>
  </si>
  <si>
    <t>Tekuća godina</t>
  </si>
  <si>
    <t>Prethodna godina</t>
  </si>
  <si>
    <t>II</t>
  </si>
  <si>
    <t>I</t>
  </si>
  <si>
    <t>Depoziti i plasmani</t>
  </si>
  <si>
    <t xml:space="preserve">Zakonski zastupnik </t>
  </si>
  <si>
    <t xml:space="preserve">M. P. </t>
  </si>
  <si>
    <t>(iznos u KM)</t>
  </si>
  <si>
    <t>Realizovani dobitak (gubitak) od ulaganja</t>
  </si>
  <si>
    <t>IZVJEŠTAJ O PROMJENAMA NETO IMOVINE INVESTICIONOG FONDA</t>
  </si>
  <si>
    <t>Povećanje (smanjenje) neto imovine od poslovanja fonda (302 do 306)</t>
  </si>
  <si>
    <t xml:space="preserve">BILANS TOKOVA GOTOVINE </t>
  </si>
  <si>
    <t>1. Prilivi po osnovu prodaje ulaganja</t>
  </si>
  <si>
    <t>3. Prilivi po osnovu kamata</t>
  </si>
  <si>
    <t>4. Prilivi po osnovu refundiranja rashoda</t>
  </si>
  <si>
    <t>5. Ostali prilivi od operativnih aktivnosti</t>
  </si>
  <si>
    <t>1. Odlivi po osnovu kupovine ulaganja</t>
  </si>
  <si>
    <t>2. Odlivi po osnovu ulaganja u HOV</t>
  </si>
  <si>
    <t>3. Odlivi po osnovu ostalih ulaganja</t>
  </si>
  <si>
    <t>4. Odlivi po osnovu naknada društvu za upravljanje</t>
  </si>
  <si>
    <t>5. Odlivi po osnovu rashoda za kamate</t>
  </si>
  <si>
    <t>6. Odlivi po osnovu troškova kupovine i prodaje HOV</t>
  </si>
  <si>
    <t>7. Odlivi po osnovu naknade eksternom revizoru</t>
  </si>
  <si>
    <t>8. Odlivi po osnovu troškova banke depozitara</t>
  </si>
  <si>
    <t>9. Odlivi po osnovu ostalih rashoda iz operativne aktivnosti</t>
  </si>
  <si>
    <t>10. Odlivi po osnovu poreza na dobit</t>
  </si>
  <si>
    <t>11. Odlivi po osnovu ostalih rashoda</t>
  </si>
  <si>
    <t>2. Odlivi po osnovu otkupa sopstvenih akcija</t>
  </si>
  <si>
    <t>V. Ukupni prilivi gotovine (401+421)</t>
  </si>
  <si>
    <t>G. Ukupni odlivi gotovine (407+424)</t>
  </si>
  <si>
    <t>D. Neto  priliv gotovine (431-432)</t>
  </si>
  <si>
    <t>Đ. Neto odliv gotovine (432-431)</t>
  </si>
  <si>
    <t>E. Gotovina na početku perioda</t>
  </si>
  <si>
    <t>Ž. Pozitivne kursne razlike po osnovu preračuna gotovine</t>
  </si>
  <si>
    <t>Z. Negativne kursne razlike po osnovu preračuna gotovine</t>
  </si>
  <si>
    <t>I. GOTOVINA NA KRAJU OBRAČUNSKOG PERIODA (435+433-434+436-437)</t>
  </si>
  <si>
    <t>1. Redovne akcije</t>
  </si>
  <si>
    <t>2. Prioritetne akcije</t>
  </si>
  <si>
    <t xml:space="preserve"> Lice sa licencom   </t>
  </si>
  <si>
    <t xml:space="preserve"> (M .P.)</t>
  </si>
  <si>
    <t xml:space="preserve">IZVJEŠTAJ  </t>
  </si>
  <si>
    <t>FONDA PO VRSTAMA INSTRUMENATA</t>
  </si>
  <si>
    <t xml:space="preserve">STRUKTURA OBAVEZA </t>
  </si>
  <si>
    <t xml:space="preserve"> O REALIZOVANIM DOBICIMA (GUBICIMA) INVESTICIONOG FONDA</t>
  </si>
  <si>
    <t>Prodate i amortizovane hartije od vrijednosti</t>
  </si>
  <si>
    <t>Realizovani dobitak (gubitak)                              (5-4)</t>
  </si>
  <si>
    <t>A. AKCIJE</t>
  </si>
  <si>
    <t>3. Akcije investicionih fondova</t>
  </si>
  <si>
    <t>II - Akcije stranih izdavalaca</t>
  </si>
  <si>
    <t>B. OBVEZNICE I DRUGE DUŽNIČKE HARTIJE OD VRIJEDNOSTI</t>
  </si>
  <si>
    <t>Amortizovane obveznice i druge dužničke hartije od vrijednosti</t>
  </si>
  <si>
    <t>V. UKUPNO REALIZOVANI DOBICI (GUBICI) NA HARTIJAMA OD VRIJEDNOSTI</t>
  </si>
  <si>
    <t>(M .P.)</t>
  </si>
  <si>
    <t xml:space="preserve">                                                                        </t>
  </si>
  <si>
    <t xml:space="preserve">    Lice sa licencom    </t>
  </si>
  <si>
    <t xml:space="preserve">Ukupno </t>
  </si>
  <si>
    <t>II- PRIHODI OD POVEZANIH LICA</t>
  </si>
  <si>
    <t>za period od           do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</si>
  <si>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</si>
  <si>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</si>
  <si>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</si>
  <si>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</si>
  <si>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</si>
  <si>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</si>
  <si>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</si>
  <si>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</si>
  <si>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</si>
  <si>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</si>
  <si>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</si>
  <si>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</si>
  <si>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</si>
  <si>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</si>
  <si>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</si>
  <si>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</si>
  <si>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</si>
  <si>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</si>
  <si>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</si>
  <si>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</si>
  <si>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</si>
  <si>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</si>
  <si>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</si>
  <si>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</si>
  <si>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</si>
  <si>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</si>
  <si>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</si>
  <si>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</si>
  <si>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</si>
  <si>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</si>
  <si>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</si>
  <si>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Redni broj</t>
  </si>
  <si>
    <t>Ukupni narealizovani dobici (gubici) od ulaganja</t>
  </si>
  <si>
    <t>Revalorizacione rezerve po osnovu finansijskih ulaganja raspoloživih za prodaju</t>
  </si>
  <si>
    <t>Smanjenje po osnovu povlačenja udjela/akcija fonda</t>
  </si>
  <si>
    <t>Neto imovina</t>
  </si>
  <si>
    <t>Na početku perioda</t>
  </si>
  <si>
    <t>Na kraju perioda</t>
  </si>
  <si>
    <t>Broj udjela/akcija fonda u periodu</t>
  </si>
  <si>
    <t>Izdati udjeli/akcije u toku perioda</t>
  </si>
  <si>
    <t>Povučeni udjeli/akcije u toku perioda</t>
  </si>
  <si>
    <t>Broj udjela/akcija na kraju perioda</t>
  </si>
  <si>
    <t>Broj udjela/akcija na početku perioda</t>
  </si>
  <si>
    <t>Opis</t>
  </si>
  <si>
    <t>Iznos</t>
  </si>
  <si>
    <t>Pozicija imovine</t>
  </si>
  <si>
    <t>III</t>
  </si>
  <si>
    <t>Vrijednost neto imovine po udjelu/akciji fonda na početku perioda</t>
  </si>
  <si>
    <t>Neto imovina fonda na početku perioda</t>
  </si>
  <si>
    <t>Vrijednost udjela na početku perioda</t>
  </si>
  <si>
    <t>Vrijednost neto imovine fonda po udjelu/akciji na kraju perioda</t>
  </si>
  <si>
    <t>Neto imovina fonda na kraju perioda</t>
  </si>
  <si>
    <t>Vrijednost udjela/akcije na kraju perioda</t>
  </si>
  <si>
    <t>Finansijski pokazatelji</t>
  </si>
  <si>
    <t>Odnos rashoda i prosječne neto imovine</t>
  </si>
  <si>
    <t>Odnos realizovane dobiti od ulaganja i prosječne neto imovine</t>
  </si>
  <si>
    <t>Isplaćeni iznos investitorima u toku godine</t>
  </si>
  <si>
    <t>Stopa prinosa na neto imovinu fonda</t>
  </si>
  <si>
    <t>Broj akcija</t>
  </si>
  <si>
    <t>Ukupna nabavna vrijednost</t>
  </si>
  <si>
    <t>Ukupna vrijednost na dan izvještavanja</t>
  </si>
  <si>
    <t>Državne obveznice</t>
  </si>
  <si>
    <t>Ostale hartije od vrijednosti</t>
  </si>
  <si>
    <t>Nabavna vrijednost</t>
  </si>
  <si>
    <t>Kolateral ISIN</t>
  </si>
  <si>
    <t>Vrijednost na dan bilansa</t>
  </si>
  <si>
    <t>Nominalna vrijednost kolaterala</t>
  </si>
  <si>
    <t>Učešće u vrijednosti imovine fonda (%)</t>
  </si>
  <si>
    <t>Ukupno</t>
  </si>
  <si>
    <t>Akcije</t>
  </si>
  <si>
    <t>Obveznice</t>
  </si>
  <si>
    <t>Gotovina i gotovinski ekvivalenti</t>
  </si>
  <si>
    <t>Ukupno repo poslovi</t>
  </si>
  <si>
    <t>Učešće u obavezama fonda (u %)</t>
  </si>
  <si>
    <t>Datum transakcije</t>
  </si>
  <si>
    <t>Broj hartija</t>
  </si>
  <si>
    <t>Ukupna prodajna vrijednost</t>
  </si>
  <si>
    <t>AKCIJE</t>
  </si>
  <si>
    <t>Obveznice i druge dužničke hartije od vrijednosti domaćih izdavalaca</t>
  </si>
  <si>
    <t>Obveznice jedininica teritorijalne autonomije i lokalne samouprave i obveznice drugih pravnih lica izdate uz garanciju Vlade Republike Srpske</t>
  </si>
  <si>
    <t>Depozitne potvrde, komercijalni zapisi, obveznice i druge dužničke HOV</t>
  </si>
  <si>
    <t>Obveznice ostalih pravnih lica</t>
  </si>
  <si>
    <t>Komercijalni zapisi ostalih pravnih lica</t>
  </si>
  <si>
    <t>Obveznice i druge dužničke hartije od vrijednosti stranih izdavalaca</t>
  </si>
  <si>
    <t>Obveznice i ostale dužničke hartije od vrijednosti stranih država i centralnih banaka</t>
  </si>
  <si>
    <t>Obveznice i druge dužničke hartije od vrijednosti stranih banaka i ostalih pravnih lica</t>
  </si>
  <si>
    <t>Udjeli investicionih fondova</t>
  </si>
  <si>
    <t>Druge HOV domaćih izdavalaca</t>
  </si>
  <si>
    <t>Druge HOV stranih izdavalaca</t>
  </si>
  <si>
    <t>IZVJEŠTAJ O TRANSAKCIJAMA SA POVEZANIM LICIMA</t>
  </si>
  <si>
    <t>Red. Br.</t>
  </si>
  <si>
    <t>Nabavna vrijednost akcija</t>
  </si>
  <si>
    <t>Fer vrijednost na dan bilansa</t>
  </si>
  <si>
    <t>Nominalna vrijednost obveznica</t>
  </si>
  <si>
    <t>Period držanja</t>
  </si>
  <si>
    <t>Prihod od kamate</t>
  </si>
  <si>
    <t>Prihod od dividendi</t>
  </si>
  <si>
    <t>Ukupno prihodi od kamata</t>
  </si>
  <si>
    <t>Naziv povezanog lica</t>
  </si>
  <si>
    <t>Prezime i ime povezanog lica</t>
  </si>
  <si>
    <t>Iznos isplate</t>
  </si>
  <si>
    <t>Svrha isplate</t>
  </si>
  <si>
    <t>Ukupno isplate</t>
  </si>
  <si>
    <t>U Bijeljini</t>
  </si>
  <si>
    <t xml:space="preserve">                         Lice sa licencom                                                       (M .P.)</t>
  </si>
  <si>
    <t>BILANS USPJEHA INVESTICIONOG FONDA</t>
  </si>
  <si>
    <t>(Izvještaj o ukupnom rezultatu u periodu)</t>
  </si>
  <si>
    <t>1. Prihodi od dividendi</t>
  </si>
  <si>
    <t>4. Ostali poslovni prihodi</t>
  </si>
  <si>
    <t>1. Realizovani dobici po osnovu prodaje hartija od vrijednosti</t>
  </si>
  <si>
    <t xml:space="preserve">2. Realizovani dobitak po osnovu kursnih razlika </t>
  </si>
  <si>
    <t>1. Naknada društvu za upravljanje</t>
  </si>
  <si>
    <t>2. Troškovi kupovine i prodaje ulaganja</t>
  </si>
  <si>
    <t>3. Rashodi po osnovu kamata</t>
  </si>
  <si>
    <t>4. Naknada članovima Nadzornog odbora</t>
  </si>
  <si>
    <t>5. Naknada banci depozitaru</t>
  </si>
  <si>
    <t>6. Rashodi po osnovu poreza</t>
  </si>
  <si>
    <t>7. Ostali poslovni rashodi fonda</t>
  </si>
  <si>
    <t>604,606, 609</t>
  </si>
  <si>
    <t>1. Realizovani gubici na prodaji hartija od vrijednosti</t>
  </si>
  <si>
    <t>1. Prihodi od kamata</t>
  </si>
  <si>
    <t>2. Ostali finansijski prihodi</t>
  </si>
  <si>
    <t>1. Rashodi po osnovu kamata</t>
  </si>
  <si>
    <t>2. Ostali finansijski rashodi</t>
  </si>
  <si>
    <t>V. TEKUĆI I ODLOŽENI POREZ NA DOBIT</t>
  </si>
  <si>
    <t>1. Poreski rashod perioda</t>
  </si>
  <si>
    <t>822 dio</t>
  </si>
  <si>
    <t>2. Odloženi poreski rashod perioda</t>
  </si>
  <si>
    <t>3. Odloženi poreski prihod perioda</t>
  </si>
  <si>
    <t>1. Nerealizovani dobici na hartijama od vrijednosti</t>
  </si>
  <si>
    <t>2. Nerealizovani dobici po osnovu kursnih razlika na monetarnim sredstvima, osim na hartijama od vrijednosti</t>
  </si>
  <si>
    <t>3. Nerealizovani dobici po osnovu kursnih razlika na hartijama od vrijednosti</t>
  </si>
  <si>
    <t>1. Nerealizovani gubici na hartijama od vrijednosti</t>
  </si>
  <si>
    <t>2. Nerealizovani gubici po osnovu kursnih razlika na monetarnim sredstvima, osim na hartijama od vrijednosti</t>
  </si>
  <si>
    <t>Obična zarada po akciji</t>
  </si>
  <si>
    <t>Razrijeđena zarada po akciji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</si>
  <si>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</si>
  <si>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</si>
  <si>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</si>
  <si>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</si>
  <si>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</si>
  <si>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</si>
  <si>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</si>
  <si>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</si>
  <si>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</si>
  <si>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</si>
  <si>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</si>
  <si>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</si>
  <si>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</si>
  <si>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</si>
  <si>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</si>
  <si>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</si>
  <si>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</si>
  <si>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</si>
  <si>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</si>
  <si>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</si>
  <si>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</si>
  <si>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</si>
  <si>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</si>
  <si>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</si>
  <si>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A. REALIZOVANI PRIHODI I RASHODI</t>
  </si>
  <si>
    <t xml:space="preserve">U Bijeljini                                  Lice sa licencom                                                       </t>
  </si>
  <si>
    <t>M.P.</t>
  </si>
  <si>
    <t xml:space="preserve">                                                                Lice  sa licencom                                                      </t>
  </si>
  <si>
    <t>BILANS STANJA INVESTICIONOG FONDA</t>
  </si>
  <si>
    <t>(Izvještaj o finansijskom položaju)</t>
  </si>
  <si>
    <t>001</t>
  </si>
  <si>
    <t>100 do 102</t>
  </si>
  <si>
    <t>002</t>
  </si>
  <si>
    <t>003</t>
  </si>
  <si>
    <t>200 do 205</t>
  </si>
  <si>
    <t>1. Ulaganja fonda u finansijska sredstva po fer vrijednosti kroz bilans uspjeha</t>
  </si>
  <si>
    <t>004</t>
  </si>
  <si>
    <t>210 do 215</t>
  </si>
  <si>
    <t>2. Ulaganja fonda u finansijska sredstva raspoloživa za prodaju</t>
  </si>
  <si>
    <t>005</t>
  </si>
  <si>
    <t>220 do 225</t>
  </si>
  <si>
    <t>3. Ulaganja fonda u finansijska sredstva koja se drži do roka dospijeća</t>
  </si>
  <si>
    <t>006</t>
  </si>
  <si>
    <t>230 do 235</t>
  </si>
  <si>
    <t>4. Depoziti i plasmani</t>
  </si>
  <si>
    <t>007</t>
  </si>
  <si>
    <t>008</t>
  </si>
  <si>
    <t>009</t>
  </si>
  <si>
    <t>010</t>
  </si>
  <si>
    <t>1. Potraživanja po osnovu prodaje HOV</t>
  </si>
  <si>
    <t>011</t>
  </si>
  <si>
    <t>012</t>
  </si>
  <si>
    <t>013</t>
  </si>
  <si>
    <t>014</t>
  </si>
  <si>
    <t>015</t>
  </si>
  <si>
    <t>016</t>
  </si>
  <si>
    <t>310 do 312</t>
  </si>
  <si>
    <t>017</t>
  </si>
  <si>
    <t>IV - Odložena poreska sredstva</t>
  </si>
  <si>
    <t>018</t>
  </si>
  <si>
    <t>019</t>
  </si>
  <si>
    <t>020</t>
  </si>
  <si>
    <t>021</t>
  </si>
  <si>
    <t>1. Obaveze po osnovu ulaganja u HOV</t>
  </si>
  <si>
    <t>022</t>
  </si>
  <si>
    <t>023</t>
  </si>
  <si>
    <t>024</t>
  </si>
  <si>
    <t>025</t>
  </si>
  <si>
    <t>1. Obaveze prema banci depozitaru</t>
  </si>
  <si>
    <t>026</t>
  </si>
  <si>
    <t>027</t>
  </si>
  <si>
    <t>028</t>
  </si>
  <si>
    <t>029</t>
  </si>
  <si>
    <t>030</t>
  </si>
  <si>
    <t>031</t>
  </si>
  <si>
    <t>1. Kratkoročni krediti</t>
  </si>
  <si>
    <t>032</t>
  </si>
  <si>
    <t>2. Ostale kratkoročne fiinansijske obaveze</t>
  </si>
  <si>
    <t>033</t>
  </si>
  <si>
    <t>034</t>
  </si>
  <si>
    <t>1. Dugoročni krediti</t>
  </si>
  <si>
    <t>035</t>
  </si>
  <si>
    <t>2. Ostale dugoročne obaveze</t>
  </si>
  <si>
    <t>036</t>
  </si>
  <si>
    <t>VI - Ostale obaveze fonda</t>
  </si>
  <si>
    <t>037</t>
  </si>
  <si>
    <t>038</t>
  </si>
  <si>
    <t>039</t>
  </si>
  <si>
    <t>040</t>
  </si>
  <si>
    <t>041</t>
  </si>
  <si>
    <t>042</t>
  </si>
  <si>
    <t>043</t>
  </si>
  <si>
    <t>2. Udjeli</t>
  </si>
  <si>
    <t>044</t>
  </si>
  <si>
    <t>045</t>
  </si>
  <si>
    <t>1. Emisiona premija</t>
  </si>
  <si>
    <t>046</t>
  </si>
  <si>
    <t>2. Ostale kapitalne rezerve</t>
  </si>
  <si>
    <t>047</t>
  </si>
  <si>
    <t>048</t>
  </si>
  <si>
    <t>1. Revalorizacione rezerve po osnovu revalorizacije finansijskih sred. raspoloživih za prodaju</t>
  </si>
  <si>
    <t>049</t>
  </si>
  <si>
    <t>2. Revalorizacione rezerve po osnovu instrumenata zaštite</t>
  </si>
  <si>
    <t>050</t>
  </si>
  <si>
    <t>051</t>
  </si>
  <si>
    <t>052</t>
  </si>
  <si>
    <t>IV - Rezerve iz dobiti</t>
  </si>
  <si>
    <t>053</t>
  </si>
  <si>
    <t>054</t>
  </si>
  <si>
    <t>1. Neraspoređeni dobitak ranijih godina</t>
  </si>
  <si>
    <t>055</t>
  </si>
  <si>
    <t>2. Neraspoređeni dobitak tekuće godine</t>
  </si>
  <si>
    <t>056</t>
  </si>
  <si>
    <t>VI - Nepokriveni gubitak (058+059)</t>
  </si>
  <si>
    <t>057</t>
  </si>
  <si>
    <t>1. Nepokriveni gubitak ranijih godina</t>
  </si>
  <si>
    <t>058</t>
  </si>
  <si>
    <t>2. Nepokriveni gubitak tekuće godine</t>
  </si>
  <si>
    <t>059</t>
  </si>
  <si>
    <t>060</t>
  </si>
  <si>
    <t>1. Nerealizovani dobici po osnovu finansijskih sredstva po fer vrijednosti kroz bilans uspjeha</t>
  </si>
  <si>
    <t>061</t>
  </si>
  <si>
    <t>2. Nerealizovani gubici  po osnovu finansijskih sredstva po fer vrijednosti kroz bilans uspjeha</t>
  </si>
  <si>
    <t>062</t>
  </si>
  <si>
    <t>D. BROJ EMITOVANIH AKCIJA/UDJELA</t>
  </si>
  <si>
    <t>063</t>
  </si>
  <si>
    <t>064</t>
  </si>
  <si>
    <r>
      <t xml:space="preserve">E. VANBILANSNE EVIDENCIJE                                                                                              </t>
    </r>
    <r>
      <rPr>
        <sz val="8"/>
        <rFont val="Arial"/>
        <family val="2"/>
      </rPr>
      <t xml:space="preserve"> 1. Vanbilansna aktiva</t>
    </r>
  </si>
  <si>
    <t>065</t>
  </si>
  <si>
    <t>2. Vanbilansna pasiva</t>
  </si>
  <si>
    <t>066</t>
  </si>
  <si>
    <t>I - Akcije domaćih izdavalaca</t>
  </si>
  <si>
    <t>Naziv društva za upravljanje investicionim fondom: Društvo za upravljanje investicionim fondovima Invest nova a.d.</t>
  </si>
  <si>
    <t>Matični broj društva za upravljanje investicionim fondom: 1935321</t>
  </si>
  <si>
    <t>JIB društva za upravljanje investicionim fondom: 4400381240005</t>
  </si>
  <si>
    <t>5. Ostala ulaganja</t>
  </si>
  <si>
    <t>I - Gotovina i gotovinski ekvivalenti</t>
  </si>
  <si>
    <t>II - Ulaganja fonda (004 do 008)</t>
  </si>
  <si>
    <t>III - Potraživanja (010 do 015)</t>
  </si>
  <si>
    <t>2. Potraživanja po osnovu kamata</t>
  </si>
  <si>
    <t>3. Potraživanja po osnovu dividendi</t>
  </si>
  <si>
    <t>4. Potraživanja po osnovu datih avansa</t>
  </si>
  <si>
    <t>5. Ostala potraživanja</t>
  </si>
  <si>
    <t>6. Potraživanja od društva za upravljanje</t>
  </si>
  <si>
    <t>V - AVR</t>
  </si>
  <si>
    <t>B. OBAVEZE (019+023+029+032+035+038+039+040)</t>
  </si>
  <si>
    <t>I - Obaveze po osnovu poslovanja (020 do 022)</t>
  </si>
  <si>
    <t>2. Obaveze po osnovu ulaganja u repo poslove</t>
  </si>
  <si>
    <t>3. Ostale obaveze po osnovu ulaganja</t>
  </si>
  <si>
    <t>II - Obaveze po osnovu troškova poslovanja (024 do 028)</t>
  </si>
  <si>
    <t>2. Obaveze po osnovu otkupa udjela</t>
  </si>
  <si>
    <t>3. Obaveze za učešće u dobitku</t>
  </si>
  <si>
    <t>4. Obaveze za porez na dobit</t>
  </si>
  <si>
    <t>5. Ostale obaveze iz poslovanja</t>
  </si>
  <si>
    <t>2. Obaveza za ulaznu i izlaznu naknadu</t>
  </si>
  <si>
    <t xml:space="preserve">1. Obaveze prema društvu za upravljanje </t>
  </si>
  <si>
    <t>III - Obaveze prema društvu za upravljanje (030+031)</t>
  </si>
  <si>
    <t>IV - Kratkoročne finansijske obaveze (033+034)</t>
  </si>
  <si>
    <t>V - Dugoročne obaveze (036+037)</t>
  </si>
  <si>
    <t>VII - Odložene poreske obaveze</t>
  </si>
  <si>
    <t>VIII - PVR</t>
  </si>
  <si>
    <t>V. NETO IMOVINA FONDA (001-018)</t>
  </si>
  <si>
    <r>
      <t>G. KAPITAL (043+046+049+053+054-057</t>
    </r>
    <r>
      <rPr>
        <b/>
        <u val="single"/>
        <sz val="8"/>
        <rFont val="Arial"/>
        <family val="2"/>
      </rPr>
      <t>+-</t>
    </r>
    <r>
      <rPr>
        <b/>
        <sz val="8"/>
        <rFont val="Arial"/>
        <family val="2"/>
      </rPr>
      <t>060)</t>
    </r>
  </si>
  <si>
    <t>I - Osnovni kapital (044+045)</t>
  </si>
  <si>
    <t>1. Akcijski kapital - redovne akcije</t>
  </si>
  <si>
    <t>II - Kapitalne rezerve (047+048)</t>
  </si>
  <si>
    <t>III - Revalorizacione rezerve (050 do 052)</t>
  </si>
  <si>
    <t>3. Ostale revalorizacione rezerve</t>
  </si>
  <si>
    <t>V - Neraspoređena dobi (055+056)</t>
  </si>
  <si>
    <t>VII - Nerealizovani dobitak/gubitak (061+062)</t>
  </si>
  <si>
    <t>Đ. NETO IMOVINA PO UDJELU/AKCIJI (041/063)</t>
  </si>
  <si>
    <t>411,412,419</t>
  </si>
  <si>
    <t>420 do 429 bez 422</t>
  </si>
  <si>
    <t>Zakonski zastupnik društva za upravljenje investicionim fondom</t>
  </si>
  <si>
    <t>Grupa računa/račun</t>
  </si>
  <si>
    <t xml:space="preserve">2. Prihodi od kamata </t>
  </si>
  <si>
    <t>3. Amortizacija premije (diskonta) po osnovu HOV sa rokom dospjeća</t>
  </si>
  <si>
    <t>II - Realizovani dobitak (208 do 210)</t>
  </si>
  <si>
    <t>3. Ostali realizovani dobici</t>
  </si>
  <si>
    <t>IV - Realizovani gubitak (220 do 222)</t>
  </si>
  <si>
    <t xml:space="preserve">2. Realizovani gubici po osnovu kursnih razlika </t>
  </si>
  <si>
    <t>3. Ostali realizovani gubici</t>
  </si>
  <si>
    <t>III - Poslovni rashodi (212 do 218)</t>
  </si>
  <si>
    <t>I - Poslovni prihodi (203 do 206)</t>
  </si>
  <si>
    <r>
      <t>V - REALIZOVANI DOBITAK I GUBITAK</t>
    </r>
    <r>
      <rPr>
        <sz val="8"/>
        <rFont val="Arial"/>
        <family val="2"/>
      </rPr>
      <t xml:space="preserve">                                                                        1. Realizovani dobitak (202+207-211-219)</t>
    </r>
  </si>
  <si>
    <t>2. Realizovani gubitak (211+219-202-207)</t>
  </si>
  <si>
    <t>VI - Finansijski prihodi (226+227)</t>
  </si>
  <si>
    <t>VII - Finansijski rashodi (231+232)</t>
  </si>
  <si>
    <r>
      <t xml:space="preserve">B. REALIZOVANI DOBITAK I GUBITAK PRIJE OPOREZIVANJA                                                                      </t>
    </r>
    <r>
      <rPr>
        <sz val="8"/>
        <rFont val="Arial"/>
        <family val="2"/>
      </rPr>
      <t>1. Realizovani dobitak prije oporezivanja (223+225-228) ili (225-228-224)</t>
    </r>
  </si>
  <si>
    <t>2. Realizovani gubitak prije oporezivanja (224+228-225) ili (228-225-223)</t>
  </si>
  <si>
    <r>
      <t xml:space="preserve">G. REALIZOVANI DOBITAK I GUBITAK POSLIJE OPOREZIVANJA                       </t>
    </r>
    <r>
      <rPr>
        <sz val="8"/>
        <rFont val="Arial"/>
        <family val="2"/>
      </rPr>
      <t xml:space="preserve">                                                   1. Realizovani dobitak poslije oporezivanja (231-232-234-235+236)</t>
    </r>
  </si>
  <si>
    <t>2. Realizovani gubitak poslije oporezivanja (232-231+234+235-236)</t>
  </si>
  <si>
    <t>D. NEREALIZOVANI DOBICI I GUBICI                                                         I-Nerealizovani dobici (240 do 244)</t>
  </si>
  <si>
    <t>4. Nerealizovani dobici na derivatima, instrumentima zaštite</t>
  </si>
  <si>
    <t>5. Ostali nerealizovani dobici</t>
  </si>
  <si>
    <t>II - Nerealizovani gubici (246 do 250)</t>
  </si>
  <si>
    <t>3. Nerealizovani gubci po osnovu kursnih razlika na hartijama od vrijednosti</t>
  </si>
  <si>
    <t>4. Nerealizovani gubici po osnovu derivata</t>
  </si>
  <si>
    <t>5. Ostali nerealizovani gubici</t>
  </si>
  <si>
    <r>
      <t>Đ. UKUPNI NEREALIZOVANI DOBICI (GUBICI) FONDA</t>
    </r>
    <r>
      <rPr>
        <sz val="8"/>
        <rFont val="Arial"/>
        <family val="2"/>
      </rPr>
      <t xml:space="preserve">                                                                                                                 1. Ukupni nerealizovani dobitak (239-245)</t>
    </r>
  </si>
  <si>
    <t>2. Ukupni nerealizovani gubitak (245-239)</t>
  </si>
  <si>
    <r>
      <t xml:space="preserve">E. POVEĆANJE (SMANJENJE) NETO IMOVINE OD POSLOVANJA FONDA                                                                                                                              </t>
    </r>
    <r>
      <rPr>
        <sz val="8"/>
        <rFont val="Arial"/>
        <family val="2"/>
      </rPr>
      <t>1. Povećanje neto imovine fonda (237-238+251-252)</t>
    </r>
  </si>
  <si>
    <t>2. Smanjenje neto imovine fonda (238-237+252-251)</t>
  </si>
  <si>
    <t>Revalorizacione rezerve po osnovu derivata</t>
  </si>
  <si>
    <t>Nerealizovani gubici i dobici po osnovu finansijskih sredstava po fer-vrijednosti kroz bilans uspjeha</t>
  </si>
  <si>
    <t>Povećenje (smanjenje) neto imovine po osnovu transakcija sa udjelima/akcijama fonda (308-309)</t>
  </si>
  <si>
    <t>Povećanje po osnovu izdatih udjela/akcija fonda</t>
  </si>
  <si>
    <t>Objavljene dividende i drugi vidovi raspodjele dobitka i pokriće gubitka</t>
  </si>
  <si>
    <t>Ukupno povećanje (smanjenje) neto imovine fonda (301+-307-310)</t>
  </si>
  <si>
    <t>(Izvještaj o tokovima gotovine investicionog fonda)</t>
  </si>
  <si>
    <t xml:space="preserve">2. Prilivi po osnovu dividendi </t>
  </si>
  <si>
    <t>II - Odlivi gotovine iz operativnih aktivnosti (408 do 418)</t>
  </si>
  <si>
    <r>
      <t>A. Novčani tokovi iz poslovnih aktivnosti</t>
    </r>
    <r>
      <rPr>
        <sz val="8"/>
        <rFont val="Arial"/>
        <family val="2"/>
      </rPr>
      <t xml:space="preserve">                                      I - Prilivi gotovine iz poslovnih aktivnosti (402 do 406)</t>
    </r>
  </si>
  <si>
    <t>III - Neto priliv gotovine iz poslovnih aktivnosti (401-407)</t>
  </si>
  <si>
    <t>IV - Neto odliv gotovine iz poslovnih aktivnosti (407-401)</t>
  </si>
  <si>
    <t>B. Tokovi gotovine iz aktivnosti finansiranja                       I - Prilivi gotovine iz aktivnosti finansiranja (422+423)</t>
  </si>
  <si>
    <t>1. Priliv po osnovu izdavanja udjela/emisije akcija</t>
  </si>
  <si>
    <t>2. Prilivi po osnovu zaduživanja</t>
  </si>
  <si>
    <t>II - Odlivi gotovine iz aktivnosti finansiranja (425 do 428)</t>
  </si>
  <si>
    <t>1. Odlivi po osnovu otplate dugova</t>
  </si>
  <si>
    <t>3. Odlivi po osnovu dividendi</t>
  </si>
  <si>
    <t>4. Odlivi po osnovu učešća u dobitku</t>
  </si>
  <si>
    <t>III - Neto priliv gotovine iz aktivnosti finansiranja (421-424)</t>
  </si>
  <si>
    <t>IV - Neto odliv gotovine iz aktivnosti finansiranja (424-421)</t>
  </si>
  <si>
    <t>IZVJEŠTAJ O FINANSIJSKIM POKAZATELJIMA PO UDJELU ILI AKCIJI INVESTICIONOG FONDA</t>
  </si>
  <si>
    <t xml:space="preserve">O STRUKTURI IMOVINE INVESTICIONOG FONDA PO VRSTAMA  IMOVINE </t>
  </si>
  <si>
    <t>Ostala imovina</t>
  </si>
  <si>
    <t xml:space="preserve">II - OTUĐENJE HARTIJA OD VRIJEDNOSTI PO DRUGOM OSNOVU OSIM PRODAJE </t>
  </si>
  <si>
    <t>I - PRODATE I AMORTIZOVANE HARTIJE OD VRIJEDNOSTI</t>
  </si>
  <si>
    <t>Otuđenje HOV iz portfelja po drugom osnovu osim prodaje</t>
  </si>
  <si>
    <t>Realizovani dobitak (gubitak)         (5-4)</t>
  </si>
  <si>
    <r>
      <t xml:space="preserve">III - UKUPNO </t>
    </r>
    <r>
      <rPr>
        <sz val="8"/>
        <rFont val="Arial"/>
        <family val="2"/>
      </rPr>
      <t xml:space="preserve">                                                                   REALIZOVANI DOBICI (GUBICI) PO OSNOVU OTUĐENJA</t>
    </r>
  </si>
  <si>
    <t>I - REPO POSLOVI (PASIVA)</t>
  </si>
  <si>
    <t>Učešće u ukupnoj imovini fonda (u %)</t>
  </si>
  <si>
    <t>II - GARANTNI ULOG</t>
  </si>
  <si>
    <t>Učešće u ukupnoj imovini fonda  (u %)</t>
  </si>
  <si>
    <t>I - ULAGANJA U POVEZANA LICA:</t>
  </si>
  <si>
    <t>Nerealizovani dobitak (gubitak)</t>
  </si>
  <si>
    <t>I - Prihodi po osnovu dividendi od ulaganja u povezana lica</t>
  </si>
  <si>
    <t>Broj držanih akcija</t>
  </si>
  <si>
    <t>Dividenda/Akcije</t>
  </si>
  <si>
    <t>Ukupno prihod od dividendi</t>
  </si>
  <si>
    <t>II - Prihodi po osnovu kamata od ulaganja u povezana lica</t>
  </si>
  <si>
    <t>III - Ukupni prihodi</t>
  </si>
  <si>
    <t>III - ISPLATE POVEZANIM LICIMA</t>
  </si>
  <si>
    <t>društva za upravljanje investicionim fondom</t>
  </si>
  <si>
    <t>JIB zatvorenog investicionog fonda: 4402768070003</t>
  </si>
  <si>
    <t xml:space="preserve">1 CR HOV </t>
  </si>
  <si>
    <t>Registarski broj investicionog fonda: ZJP 13 07-42-3/08</t>
  </si>
  <si>
    <t>Naknada depozitaru</t>
  </si>
  <si>
    <t>Naknada berzi</t>
  </si>
  <si>
    <t>Naknada clanovima NO Fonda</t>
  </si>
  <si>
    <t xml:space="preserve">2 Banjalučka  berza  </t>
  </si>
  <si>
    <t>3 Nadzorni odbor fonda</t>
  </si>
  <si>
    <t>Naziv investicionog fonda: ZIF UNIOINVEST FOND a.d. Bijeljina</t>
  </si>
  <si>
    <t>Naziv investicionog fonda: Zatvoreni investicioni fond sa javnom ponudom "Unioinvest fond" a.d. Bijeljina</t>
  </si>
  <si>
    <t>Registarski broj investicionog fonda: 11031161</t>
  </si>
  <si>
    <t>Naziv društva za upravljanje investicionim fondom: Društvo za upravljanje investicionim fondovima "Invest nova" a.d. Bijeljina</t>
  </si>
  <si>
    <t>Matični broj društva za upravljanje investicionim fondom: 01935321</t>
  </si>
  <si>
    <t>OPIS</t>
  </si>
  <si>
    <t>Nabavna vrijednost po akciji</t>
  </si>
  <si>
    <t>Ukupna nabavna vrijednost (2*3)</t>
  </si>
  <si>
    <t>Vrijednost po akciji na dan izvještavanja</t>
  </si>
  <si>
    <t>Učešće u vlasništvu izdavaoca (%)</t>
  </si>
  <si>
    <t>Naziv emitenta</t>
  </si>
  <si>
    <t>Klasifikacija</t>
  </si>
  <si>
    <t>OZNAKA HOV</t>
  </si>
  <si>
    <t>3. Akcije zatvorenih investicionih fondova</t>
  </si>
  <si>
    <t>4. Ukupna ulaganja u akcije domaćih izdavalaca</t>
  </si>
  <si>
    <t>II -  Akcije stranih izdavalaca</t>
  </si>
  <si>
    <t>4. Ukupna ulaganja u akcije stranih izdavalaca</t>
  </si>
  <si>
    <t>III - Ukupna ulaganja u akcije</t>
  </si>
  <si>
    <t>U Bijeljini,</t>
  </si>
  <si>
    <t>Zakonski zastupnik</t>
  </si>
  <si>
    <t>Lice sa licencom</t>
  </si>
  <si>
    <t>B - hartije od vrijednosti po fer - vrijednost kroz bilans uspijeha</t>
  </si>
  <si>
    <t>R - hartije od vrijednosti raspoložive za prodaju</t>
  </si>
  <si>
    <t>Ukupna nominalna vrijednost</t>
  </si>
  <si>
    <t xml:space="preserve">Ukupna nabavna vrijednost </t>
  </si>
  <si>
    <t>Učešće u vrijednosti emisije (%)</t>
  </si>
  <si>
    <t>oznaka HOV</t>
  </si>
  <si>
    <t>I - Obveznice domaćih izdavalaca</t>
  </si>
  <si>
    <t>1. Državne obveznice</t>
  </si>
  <si>
    <t>REPUBLIKA SRPSKA - MINISTARSTVO FINANSIJA</t>
  </si>
  <si>
    <t>2. Obveznice jedinica lokalne samouprave i obveznice drugih pravnih lica izdate uz garanciju Vlade RS</t>
  </si>
  <si>
    <t>3. Obveznice domaćih pravnih lica</t>
  </si>
  <si>
    <t>Ukupna ulaganja u obveznice domaćih izdavalaca</t>
  </si>
  <si>
    <t>II - Obveznice stranih izdavalaca</t>
  </si>
  <si>
    <t>1. Obveznice međunarodnih finansijskih institucija</t>
  </si>
  <si>
    <t>2. Obveznice stranih država</t>
  </si>
  <si>
    <t>3. Obveznice stranih prvanih lica</t>
  </si>
  <si>
    <t>4. Ukupna ulaganja u obveznice stranih izdavalaca</t>
  </si>
  <si>
    <t>III - Ukupna ulaganja u obveznice</t>
  </si>
  <si>
    <t>B - hartije od vrijednosti po fer vrijednosti - vrijednost kroz bilans uspijeha</t>
  </si>
  <si>
    <t>D - hartije od vrijednosti koje se drže do dospijeća</t>
  </si>
  <si>
    <t>4 Notar</t>
  </si>
  <si>
    <t>Naknada Notaru</t>
  </si>
  <si>
    <t xml:space="preserve">5 Revizor </t>
  </si>
  <si>
    <t>Naknada revizoru</t>
  </si>
  <si>
    <t>IX - Obaveze po osnovu clanstva</t>
  </si>
  <si>
    <t xml:space="preserve">3. Neto imovina dobrovoljnog penzijskog fonda/Otvoreni investicioni    fond) </t>
  </si>
  <si>
    <t>Povećenje (smanjenje) neto imovine po osnovu transakcija sa clanovima dobrovoljnog penzijskog fonda</t>
  </si>
  <si>
    <t>Povecanje po osnovu uplate penzijskih doprinosa dobrovoljnog penzijskog fonda</t>
  </si>
  <si>
    <t>Smanjenje po osnovu isplata akumuliranih sredstava dobrovoljnog penzijskog fonda</t>
  </si>
  <si>
    <t>2. Prilivi po osnovu uplate penzijskih doprinosa dobrovoljnog penzijskog fonda</t>
  </si>
  <si>
    <t xml:space="preserve">5. Odlivi po osnovu isplate akumuliranih sredstava dobrovoljnog penzijskog fonda </t>
  </si>
  <si>
    <t>A. UKUPNA IMOVINA (002+003+010+016+017)</t>
  </si>
  <si>
    <t>PLRP RA</t>
  </si>
  <si>
    <t>na dan 30.09.2018. godine</t>
  </si>
  <si>
    <t xml:space="preserve">  za period od 01.01 do 30.09.2018. godine</t>
  </si>
  <si>
    <t>za period od 01.01. do 30.09.2018. godine</t>
  </si>
  <si>
    <t>Dana, 30.09.2018. godine</t>
  </si>
  <si>
    <t>Dana, 30,09,2018. godine</t>
  </si>
  <si>
    <t xml:space="preserve">Dana, 30.09.2018. godine                                                         </t>
  </si>
  <si>
    <t xml:space="preserve">Dana, 30.09.2018. godine                                 </t>
  </si>
  <si>
    <t xml:space="preserve">Dana, 30.09.2018. godine                  </t>
  </si>
  <si>
    <t>BLBP RA</t>
  </si>
  <si>
    <t>26,997.90</t>
  </si>
  <si>
    <t>za period od  01.01.2018. do  30.09.2018.</t>
  </si>
  <si>
    <t xml:space="preserve">Dana,30.09.2018. godine                        </t>
  </si>
  <si>
    <t>od 01.01. do 30.09.2018. godine</t>
  </si>
  <si>
    <t>za period od 01.01.do 30.09.2018. godine</t>
  </si>
  <si>
    <t>IZVJEŠTAJ O STRUKTURI ULAGANJA INVESTICIONOG FONDA - OBVEZNICE na dan 30.09.2018. GODINE</t>
  </si>
  <si>
    <t>Dana,30.09.2018. godine</t>
  </si>
  <si>
    <t>IZVJEŠTAJ O STRUKTURI ULAGANJA INVESTICIONOG FONDA - AKCIJE na dan 30.09.2018. GODINE</t>
  </si>
  <si>
    <t>B</t>
  </si>
  <si>
    <t>RSDS-O-G</t>
  </si>
  <si>
    <t>RSRS-O-A</t>
  </si>
  <si>
    <t>R</t>
  </si>
  <si>
    <t>RSRS-O-B</t>
  </si>
  <si>
    <t>RSRS-O-C</t>
  </si>
  <si>
    <t>RSRS-O-D</t>
  </si>
  <si>
    <t>RSRS-O-E</t>
  </si>
  <si>
    <t>RSRS-O-F</t>
  </si>
  <si>
    <t>RSRS-O-G</t>
  </si>
  <si>
    <t>RSRS-O-H</t>
  </si>
  <si>
    <t>RSRS-O-I</t>
  </si>
  <si>
    <t>RSRS-O-J</t>
  </si>
  <si>
    <t>BIRAČ AD ZVORNIK - U STEČAJU</t>
  </si>
  <si>
    <t>BIRA-R-A</t>
  </si>
  <si>
    <t>MH ERS ZP ELEKTRODISTRIBUCIJA AD PALE</t>
  </si>
  <si>
    <t>EDPL-R-A</t>
  </si>
  <si>
    <t>MH ERS - ZP ELEKTROKRAJINA AD BANJA LUKA</t>
  </si>
  <si>
    <t>EKBL-R-A</t>
  </si>
  <si>
    <t>MH ERS - MP - ZP ELEKTRO-HERCEGOVINA AD TREBINJE</t>
  </si>
  <si>
    <t>EKHC-R-A</t>
  </si>
  <si>
    <t>MH ERS - MP AD TREBINJE - ZEDP ELEKTRO-BIJELJINA AD BIJELJINA</t>
  </si>
  <si>
    <t>ELBJ-R-A</t>
  </si>
  <si>
    <t>MH ERS MP AD TREBINJE ZP ELEKTRO DOBOJ AD DOBOJ</t>
  </si>
  <si>
    <t>ELDO-R-A</t>
  </si>
  <si>
    <t>MJEŠOVITI HOLDING ERS-MP AD TREBINJE-ZP HIDROELEKTRANE NA DRINI AD VIŠEGRAD</t>
  </si>
  <si>
    <t>HEDR-R-A</t>
  </si>
  <si>
    <t>MJEŠOVITI HOLDING ERS-MP AD TREBINJE-ZP HIDROELEKTRANE NA VRBASU AD MRKONJIĆ GRAD</t>
  </si>
  <si>
    <t>HELV-R-A</t>
  </si>
  <si>
    <t>MJEŠOVITI HOLDING ERS-MP AD ZP HIDROELEKTRANE NA TREBIŠNJICI AD TREBINJE</t>
  </si>
  <si>
    <t>HETR-R-A</t>
  </si>
  <si>
    <t>KRAJINALIJEK AD BANJA LUKA-U STEČAJU</t>
  </si>
  <si>
    <t>KRJL-R-A</t>
  </si>
  <si>
    <t>ADDIKO BANK AD</t>
  </si>
  <si>
    <t>KRLB-R-A</t>
  </si>
  <si>
    <t>KRAJINAPETROL AD BANJA LUKA</t>
  </si>
  <si>
    <t>KRPT-R-A</t>
  </si>
  <si>
    <t>METAL AD GRADIŠKA</t>
  </si>
  <si>
    <t>METL-R-A</t>
  </si>
  <si>
    <t>UNICREDIT BANK AD BANJA LUKA</t>
  </si>
  <si>
    <t>NBLB-R-B</t>
  </si>
  <si>
    <t>NOVA BANKA AD BANJA LUKA</t>
  </si>
  <si>
    <t>NOVB-R-E</t>
  </si>
  <si>
    <t>MJEŠOVITI HOLDING ERS, MP AD TREBINJE-ZP RITE GACKO AD GACKO</t>
  </si>
  <si>
    <t>RITE-R-A</t>
  </si>
  <si>
    <t>RAFINERIJA NAFTE BROD AD</t>
  </si>
  <si>
    <t>RNAF-R-A</t>
  </si>
  <si>
    <t>R I TE UGLJEVIK AD UGLJEVIK</t>
  </si>
  <si>
    <t>RTEU-R-A</t>
  </si>
  <si>
    <t>TELEKOM SRPSKE AD BANJA LUKA</t>
  </si>
  <si>
    <t>TLKM-R-A</t>
  </si>
  <si>
    <t>ZAIF U PREOBLIKOVANJU BORS INVEST FOND AD</t>
  </si>
  <si>
    <t>BRSP-R-A</t>
  </si>
  <si>
    <t>ZAIF EUROINVESTMENT FOND - U PREOBLIKOVANJU AD BANJA LUKA</t>
  </si>
  <si>
    <t>EINP-R-A</t>
  </si>
  <si>
    <t>ZMIF U PREOBLIKOVANJU KRISTAL INVEST FOND AD BANJA LUKA</t>
  </si>
  <si>
    <t>KRIP-R-B</t>
  </si>
  <si>
    <t>AKCIJSKI ZIF POLARA INVEST FOND AD BANJA LUKA - U PREOBLIKOVANJU</t>
  </si>
  <si>
    <t>PLRP-R-B</t>
  </si>
  <si>
    <t>ZMIF U PREOBLIKOVANJU ZEPTER FOND AD BANJA LUKA</t>
  </si>
  <si>
    <t>ZPTP-R-B</t>
  </si>
  <si>
    <t>Naziv fonda: ZIF UNIOINVEST FOND AD BIJELJINA</t>
  </si>
  <si>
    <t>Registarski broj fonda: ZJP-13 07-42-3/08</t>
  </si>
  <si>
    <t>IZVJEŠTAJ O NEREALIZOVANIM DOBICIMA (GUBICIMA) INVESTICIONOG FONDA na dan 30.09.2018</t>
  </si>
  <si>
    <t>Ulaganja po</t>
  </si>
  <si>
    <t>emitentu -</t>
  </si>
  <si>
    <t>KOD</t>
  </si>
  <si>
    <t>Količina</t>
  </si>
  <si>
    <t>Nabavna</t>
  </si>
  <si>
    <t>vrijednost</t>
  </si>
  <si>
    <t>Fer</t>
  </si>
  <si>
    <t>Reval. fin.</t>
  </si>
  <si>
    <t>sredstava</t>
  </si>
  <si>
    <t>raspoloživih</t>
  </si>
  <si>
    <t>za prodaju</t>
  </si>
  <si>
    <t>Reval. po</t>
  </si>
  <si>
    <t>osnovu</t>
  </si>
  <si>
    <t>instr.</t>
  </si>
  <si>
    <t>zaštite</t>
  </si>
  <si>
    <t>Nerealiz. D/G</t>
  </si>
  <si>
    <t>priznat kroz</t>
  </si>
  <si>
    <t>rezultat</t>
  </si>
  <si>
    <t>perioda</t>
  </si>
  <si>
    <t>Neto</t>
  </si>
  <si>
    <t>kursne</t>
  </si>
  <si>
    <t>razlike</t>
  </si>
  <si>
    <t>na HOV</t>
  </si>
  <si>
    <t>Amort.</t>
  </si>
  <si>
    <t>diskonta</t>
  </si>
  <si>
    <t>(premije)</t>
  </si>
  <si>
    <t>fin. sred.</t>
  </si>
  <si>
    <t>Nerealiz.</t>
  </si>
  <si>
    <t>dobitak/gubitak</t>
  </si>
  <si>
    <t>tekućeg perioda</t>
  </si>
  <si>
    <t>Promjene</t>
  </si>
  <si>
    <t>Redovne akcije</t>
  </si>
  <si>
    <t>Akcije ZIF-ova</t>
  </si>
  <si>
    <t>Udjeli otvorenih IF-ova</t>
  </si>
  <si>
    <t>ADBP-U-A</t>
  </si>
  <si>
    <t>FTRP-U-A</t>
  </si>
  <si>
    <t>MMSP-U-A</t>
  </si>
  <si>
    <t>OPTP-U-A</t>
  </si>
  <si>
    <t>PPLP-U-A</t>
  </si>
  <si>
    <t>Ukupno:</t>
  </si>
</sst>
</file>

<file path=xl/styles.xml><?xml version="1.0" encoding="utf-8"?>
<styleSheet xmlns="http://schemas.openxmlformats.org/spreadsheetml/2006/main">
  <numFmts count="72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&quot;KM&quot;;\-#,##0&quot;KM&quot;"/>
    <numFmt numFmtId="189" formatCode="#,##0&quot;KM&quot;;[Red]\-#,##0&quot;KM&quot;"/>
    <numFmt numFmtId="190" formatCode="#,##0.00&quot;KM&quot;;\-#,##0.00&quot;KM&quot;"/>
    <numFmt numFmtId="191" formatCode="#,##0.00&quot;KM&quot;;[Red]\-#,##0.00&quot;KM&quot;"/>
    <numFmt numFmtId="192" formatCode="_-* #,##0&quot;KM&quot;_-;\-* #,##0&quot;KM&quot;_-;_-* &quot;-&quot;&quot;KM&quot;_-;_-@_-"/>
    <numFmt numFmtId="193" formatCode="_-* #,##0_K_M_-;\-* #,##0_K_M_-;_-* &quot;-&quot;_K_M_-;_-@_-"/>
    <numFmt numFmtId="194" formatCode="_-* #,##0.00&quot;KM&quot;_-;\-* #,##0.00&quot;KM&quot;_-;_-* &quot;-&quot;??&quot;KM&quot;_-;_-@_-"/>
    <numFmt numFmtId="195" formatCode="_-* #,##0.00_K_M_-;\-* #,##0.00_K_M_-;_-* &quot;-&quot;??_K_M_-;_-@_-"/>
    <numFmt numFmtId="196" formatCode="#,##0.0000"/>
    <numFmt numFmtId="197" formatCode="0.0000"/>
    <numFmt numFmtId="198" formatCode="#,##0.000000"/>
    <numFmt numFmtId="199" formatCode="#.##0"/>
    <numFmt numFmtId="200" formatCode="#,##0.0"/>
    <numFmt numFmtId="201" formatCode="#.##"/>
    <numFmt numFmtId="202" formatCode="#.###"/>
    <numFmt numFmtId="203" formatCode="#.####"/>
    <numFmt numFmtId="204" formatCode="#.#####"/>
    <numFmt numFmtId="205" formatCode="#.######"/>
    <numFmt numFmtId="206" formatCode="#,##0.000"/>
    <numFmt numFmtId="207" formatCode="#,##0.00000"/>
    <numFmt numFmtId="208" formatCode="0;[Red]0"/>
    <numFmt numFmtId="209" formatCode="#,##0;[Red]#,##0"/>
    <numFmt numFmtId="210" formatCode="#,##0.00;[Red]#,##0.00"/>
    <numFmt numFmtId="211" formatCode="#,##0\ _D_i_n_."/>
    <numFmt numFmtId="212" formatCode="#,##0.0000\ _D_i_n_."/>
    <numFmt numFmtId="213" formatCode="#,##0.00\ _D_i_n_."/>
    <numFmt numFmtId="214" formatCode="#,##0.00_ ;\-#,##0.00\ "/>
    <numFmt numFmtId="215" formatCode="_-* #,##0_-;\-* #,##0_-;_-* &quot;-&quot;??_-;_-@_-"/>
    <numFmt numFmtId="216" formatCode="_(* #,##0.0000_);_(* \(#,##0.0000\);_(* &quot;-&quot;??_);_(@_)"/>
    <numFmt numFmtId="217" formatCode="###0;###0"/>
    <numFmt numFmtId="218" formatCode="###0.0000;###0.0000"/>
    <numFmt numFmtId="219" formatCode="#,##0.00;#,##0.00"/>
    <numFmt numFmtId="220" formatCode="###0.00;###0.00"/>
    <numFmt numFmtId="221" formatCode="###0.000000;###0.000000"/>
    <numFmt numFmtId="222" formatCode="#,##0.0000;#,##0.0000"/>
    <numFmt numFmtId="223" formatCode="###0.00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63"/>
      <name val="Arial"/>
      <family val="2"/>
    </font>
    <font>
      <sz val="11"/>
      <color indexed="63"/>
      <name val="Segoe UI"/>
      <family val="2"/>
    </font>
    <font>
      <b/>
      <sz val="8"/>
      <color indexed="63"/>
      <name val="Arial"/>
      <family val="2"/>
    </font>
    <font>
      <b/>
      <sz val="7"/>
      <color indexed="63"/>
      <name val="Arial"/>
      <family val="2"/>
    </font>
    <font>
      <sz val="7"/>
      <name val="Arial"/>
      <family val="2"/>
    </font>
    <font>
      <sz val="9"/>
      <color indexed="63"/>
      <name val="Arial"/>
      <family val="2"/>
    </font>
    <font>
      <sz val="9"/>
      <name val="Arial"/>
      <family val="2"/>
    </font>
    <font>
      <b/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404040"/>
      <name val="Arial"/>
      <family val="2"/>
    </font>
    <font>
      <sz val="11"/>
      <color rgb="FF404040"/>
      <name val="Segoe UI"/>
      <family val="2"/>
    </font>
    <font>
      <b/>
      <sz val="8"/>
      <color rgb="FF404040"/>
      <name val="Arial"/>
      <family val="2"/>
    </font>
    <font>
      <b/>
      <sz val="7"/>
      <color rgb="FF404040"/>
      <name val="Arial"/>
      <family val="2"/>
    </font>
    <font>
      <sz val="9"/>
      <color rgb="FF404040"/>
      <name val="Arial"/>
      <family val="2"/>
    </font>
    <font>
      <b/>
      <sz val="9"/>
      <color rgb="FF40404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98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/>
    </xf>
    <xf numFmtId="196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0" borderId="10" xfId="0" applyNumberFormat="1" applyFont="1" applyBorder="1" applyAlignment="1">
      <alignment horizontal="right" vertical="center"/>
    </xf>
    <xf numFmtId="3" fontId="3" fillId="32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4" fontId="3" fillId="0" borderId="14" xfId="0" applyNumberFormat="1" applyFont="1" applyFill="1" applyBorder="1" applyAlignment="1">
      <alignment/>
    </xf>
    <xf numFmtId="49" fontId="0" fillId="0" borderId="14" xfId="0" applyNumberForma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1" fontId="3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3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3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right" vertical="center"/>
    </xf>
    <xf numFmtId="4" fontId="3" fillId="32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3" fontId="3" fillId="32" borderId="10" xfId="0" applyNumberFormat="1" applyFont="1" applyFill="1" applyBorder="1" applyAlignment="1">
      <alignment horizontal="right" vertical="center"/>
    </xf>
    <xf numFmtId="1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4" fontId="3" fillId="0" borderId="14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94" fontId="3" fillId="0" borderId="0" xfId="46" applyFont="1" applyAlignment="1">
      <alignment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0" xfId="60" applyFont="1" applyFill="1">
      <alignment/>
      <protection/>
    </xf>
    <xf numFmtId="0" fontId="0" fillId="0" borderId="0" xfId="60" applyFont="1" applyFill="1">
      <alignment/>
      <protection/>
    </xf>
    <xf numFmtId="0" fontId="0" fillId="0" borderId="0" xfId="60">
      <alignment/>
      <protection/>
    </xf>
    <xf numFmtId="3" fontId="3" fillId="0" borderId="0" xfId="60" applyNumberFormat="1" applyFont="1" applyFill="1">
      <alignment/>
      <protection/>
    </xf>
    <xf numFmtId="196" fontId="3" fillId="0" borderId="0" xfId="60" applyNumberFormat="1" applyFont="1" applyFill="1">
      <alignment/>
      <protection/>
    </xf>
    <xf numFmtId="4" fontId="3" fillId="0" borderId="0" xfId="60" applyNumberFormat="1" applyFont="1" applyFill="1" applyAlignment="1">
      <alignment/>
      <protection/>
    </xf>
    <xf numFmtId="0" fontId="3" fillId="0" borderId="0" xfId="60" applyFont="1" applyFill="1" applyBorder="1" applyAlignment="1">
      <alignment/>
      <protection/>
    </xf>
    <xf numFmtId="198" fontId="3" fillId="0" borderId="0" xfId="60" applyNumberFormat="1" applyFont="1" applyFill="1" applyBorder="1" applyAlignment="1">
      <alignment/>
      <protection/>
    </xf>
    <xf numFmtId="0" fontId="3" fillId="0" borderId="0" xfId="60" applyFont="1" applyFill="1" applyBorder="1">
      <alignment/>
      <protection/>
    </xf>
    <xf numFmtId="0" fontId="3" fillId="0" borderId="0" xfId="60" applyFont="1" applyFill="1" applyAlignment="1">
      <alignment/>
      <protection/>
    </xf>
    <xf numFmtId="0" fontId="0" fillId="0" borderId="0" xfId="60" applyFill="1">
      <alignment/>
      <protection/>
    </xf>
    <xf numFmtId="4" fontId="3" fillId="0" borderId="0" xfId="60" applyNumberFormat="1" applyFont="1" applyFill="1" applyBorder="1" applyAlignment="1">
      <alignment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0" fontId="4" fillId="0" borderId="10" xfId="60" applyFont="1" applyFill="1" applyBorder="1" applyAlignment="1">
      <alignment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5" xfId="60" applyFont="1" applyFill="1" applyBorder="1" applyAlignment="1">
      <alignment vertical="center"/>
      <protection/>
    </xf>
    <xf numFmtId="0" fontId="3" fillId="0" borderId="10" xfId="60" applyFont="1" applyFill="1" applyBorder="1" applyAlignment="1">
      <alignment horizontal="left" vertical="top" wrapText="1"/>
      <protection/>
    </xf>
    <xf numFmtId="0" fontId="3" fillId="0" borderId="10" xfId="60" applyFont="1" applyFill="1" applyBorder="1" applyAlignment="1">
      <alignment horizontal="center" vertical="top" wrapText="1"/>
      <protection/>
    </xf>
    <xf numFmtId="0" fontId="3" fillId="0" borderId="10" xfId="60" applyFont="1" applyFill="1" applyBorder="1">
      <alignment/>
      <protection/>
    </xf>
    <xf numFmtId="0" fontId="52" fillId="0" borderId="10" xfId="60" applyFont="1" applyFill="1" applyBorder="1" applyAlignment="1">
      <alignment horizontal="center"/>
      <protection/>
    </xf>
    <xf numFmtId="0" fontId="52" fillId="0" borderId="10" xfId="60" applyFont="1" applyFill="1" applyBorder="1">
      <alignment/>
      <protection/>
    </xf>
    <xf numFmtId="0" fontId="0" fillId="0" borderId="10" xfId="60" applyFont="1" applyFill="1" applyBorder="1">
      <alignment/>
      <protection/>
    </xf>
    <xf numFmtId="3" fontId="52" fillId="0" borderId="10" xfId="60" applyNumberFormat="1" applyFont="1" applyFill="1" applyBorder="1">
      <alignment/>
      <protection/>
    </xf>
    <xf numFmtId="4" fontId="53" fillId="0" borderId="10" xfId="60" applyNumberFormat="1" applyFont="1" applyFill="1" applyBorder="1">
      <alignment/>
      <protection/>
    </xf>
    <xf numFmtId="0" fontId="53" fillId="0" borderId="10" xfId="60" applyFont="1" applyFill="1" applyBorder="1">
      <alignment/>
      <protection/>
    </xf>
    <xf numFmtId="0" fontId="53" fillId="0" borderId="10" xfId="60" applyFont="1" applyFill="1" applyBorder="1" applyAlignment="1">
      <alignment/>
      <protection/>
    </xf>
    <xf numFmtId="197" fontId="53" fillId="0" borderId="10" xfId="60" applyNumberFormat="1" applyFont="1" applyFill="1" applyBorder="1">
      <alignment/>
      <protection/>
    </xf>
    <xf numFmtId="0" fontId="3" fillId="0" borderId="10" xfId="60" applyFont="1" applyFill="1" applyBorder="1" applyAlignment="1">
      <alignment vertical="top" wrapText="1"/>
      <protection/>
    </xf>
    <xf numFmtId="0" fontId="3" fillId="0" borderId="10" xfId="60" applyFont="1" applyFill="1" applyBorder="1" applyAlignment="1">
      <alignment horizontal="center"/>
      <protection/>
    </xf>
    <xf numFmtId="0" fontId="0" fillId="0" borderId="10" xfId="60" applyFont="1" applyFill="1" applyBorder="1" applyAlignment="1">
      <alignment horizontal="center"/>
      <protection/>
    </xf>
    <xf numFmtId="3" fontId="3" fillId="0" borderId="10" xfId="60" applyNumberFormat="1" applyFont="1" applyFill="1" applyBorder="1" applyAlignment="1">
      <alignment horizontal="center"/>
      <protection/>
    </xf>
    <xf numFmtId="4" fontId="4" fillId="0" borderId="10" xfId="60" applyNumberFormat="1" applyFont="1" applyFill="1" applyBorder="1">
      <alignment/>
      <protection/>
    </xf>
    <xf numFmtId="208" fontId="3" fillId="0" borderId="10" xfId="60" applyNumberFormat="1" applyFont="1" applyFill="1" applyBorder="1" applyAlignment="1">
      <alignment horizontal="center"/>
      <protection/>
    </xf>
    <xf numFmtId="1" fontId="3" fillId="0" borderId="10" xfId="60" applyNumberFormat="1" applyFont="1" applyFill="1" applyBorder="1" applyAlignment="1">
      <alignment horizontal="center"/>
      <protection/>
    </xf>
    <xf numFmtId="209" fontId="3" fillId="0" borderId="10" xfId="60" applyNumberFormat="1" applyFont="1" applyFill="1" applyBorder="1" applyAlignment="1">
      <alignment horizontal="center"/>
      <protection/>
    </xf>
    <xf numFmtId="0" fontId="4" fillId="0" borderId="10" xfId="60" applyFont="1" applyFill="1" applyBorder="1">
      <alignment/>
      <protection/>
    </xf>
    <xf numFmtId="0" fontId="3" fillId="0" borderId="10" xfId="60" applyFont="1" applyFill="1" applyBorder="1" applyAlignment="1">
      <alignment horizontal="right" vertical="top" wrapText="1"/>
      <protection/>
    </xf>
    <xf numFmtId="196" fontId="3" fillId="0" borderId="10" xfId="60" applyNumberFormat="1" applyFont="1" applyFill="1" applyBorder="1" applyAlignment="1">
      <alignment vertical="top" wrapText="1"/>
      <protection/>
    </xf>
    <xf numFmtId="4" fontId="4" fillId="0" borderId="10" xfId="60" applyNumberFormat="1" applyFont="1" applyFill="1" applyBorder="1" applyAlignment="1">
      <alignment horizontal="right" vertical="top" wrapText="1"/>
      <protection/>
    </xf>
    <xf numFmtId="1" fontId="3" fillId="0" borderId="10" xfId="60" applyNumberFormat="1" applyFont="1" applyFill="1" applyBorder="1">
      <alignment/>
      <protection/>
    </xf>
    <xf numFmtId="49" fontId="4" fillId="0" borderId="10" xfId="60" applyNumberFormat="1" applyFont="1" applyFill="1" applyBorder="1" applyAlignment="1">
      <alignment horizontal="right" vertical="top" wrapText="1"/>
      <protection/>
    </xf>
    <xf numFmtId="0" fontId="4" fillId="0" borderId="10" xfId="60" applyFont="1" applyFill="1" applyBorder="1" applyAlignment="1">
      <alignment horizontal="left" vertical="top" wrapText="1"/>
      <protection/>
    </xf>
    <xf numFmtId="3" fontId="3" fillId="0" borderId="10" xfId="60" applyNumberFormat="1" applyFont="1" applyFill="1" applyBorder="1" applyAlignment="1">
      <alignment vertical="top" wrapText="1"/>
      <protection/>
    </xf>
    <xf numFmtId="197" fontId="4" fillId="0" borderId="10" xfId="60" applyNumberFormat="1" applyFont="1" applyFill="1" applyBorder="1" applyAlignment="1">
      <alignment vertical="top" wrapText="1"/>
      <protection/>
    </xf>
    <xf numFmtId="0" fontId="3" fillId="0" borderId="0" xfId="60" applyFont="1" applyFill="1">
      <alignment/>
      <protection/>
    </xf>
    <xf numFmtId="4" fontId="3" fillId="0" borderId="10" xfId="60" applyNumberFormat="1" applyFont="1" applyFill="1" applyBorder="1" applyAlignment="1">
      <alignment vertical="top" wrapText="1"/>
      <protection/>
    </xf>
    <xf numFmtId="4" fontId="4" fillId="0" borderId="10" xfId="60" applyNumberFormat="1" applyFont="1" applyFill="1" applyBorder="1" applyAlignment="1">
      <alignment vertical="top" wrapText="1"/>
      <protection/>
    </xf>
    <xf numFmtId="0" fontId="4" fillId="0" borderId="10" xfId="60" applyFont="1" applyFill="1" applyBorder="1" applyAlignment="1">
      <alignment vertical="top" wrapText="1"/>
      <protection/>
    </xf>
    <xf numFmtId="3" fontId="3" fillId="0" borderId="10" xfId="60" applyNumberFormat="1" applyFont="1" applyFill="1" applyBorder="1" applyAlignment="1">
      <alignment/>
      <protection/>
    </xf>
    <xf numFmtId="196" fontId="3" fillId="0" borderId="10" xfId="60" applyNumberFormat="1" applyFont="1" applyFill="1" applyBorder="1" applyAlignment="1">
      <alignment/>
      <protection/>
    </xf>
    <xf numFmtId="210" fontId="4" fillId="0" borderId="10" xfId="60" applyNumberFormat="1" applyFont="1" applyFill="1" applyBorder="1">
      <alignment/>
      <protection/>
    </xf>
    <xf numFmtId="196" fontId="3" fillId="0" borderId="10" xfId="60" applyNumberFormat="1" applyFont="1" applyFill="1" applyBorder="1">
      <alignment/>
      <protection/>
    </xf>
    <xf numFmtId="4" fontId="4" fillId="0" borderId="10" xfId="60" applyNumberFormat="1" applyFont="1" applyFill="1" applyBorder="1" applyAlignment="1">
      <alignment/>
      <protection/>
    </xf>
    <xf numFmtId="198" fontId="4" fillId="0" borderId="10" xfId="60" applyNumberFormat="1" applyFont="1" applyFill="1" applyBorder="1">
      <alignment/>
      <protection/>
    </xf>
    <xf numFmtId="198" fontId="4" fillId="0" borderId="10" xfId="60" applyNumberFormat="1" applyFont="1" applyFill="1" applyBorder="1" applyAlignment="1">
      <alignment/>
      <protection/>
    </xf>
    <xf numFmtId="3" fontId="4" fillId="0" borderId="10" xfId="60" applyNumberFormat="1" applyFont="1" applyFill="1" applyBorder="1" applyAlignment="1">
      <alignment/>
      <protection/>
    </xf>
    <xf numFmtId="196" fontId="4" fillId="0" borderId="10" xfId="60" applyNumberFormat="1" applyFont="1" applyFill="1" applyBorder="1" applyAlignment="1">
      <alignment/>
      <protection/>
    </xf>
    <xf numFmtId="197" fontId="4" fillId="0" borderId="10" xfId="60" applyNumberFormat="1" applyFont="1" applyFill="1" applyBorder="1" applyAlignment="1">
      <alignment horizontal="right"/>
      <protection/>
    </xf>
    <xf numFmtId="4" fontId="3" fillId="0" borderId="0" xfId="60" applyNumberFormat="1" applyFont="1" applyFill="1">
      <alignment/>
      <protection/>
    </xf>
    <xf numFmtId="0" fontId="3" fillId="0" borderId="0" xfId="60" applyFont="1" applyFill="1" applyAlignment="1">
      <alignment horizontal="center"/>
      <protection/>
    </xf>
    <xf numFmtId="0" fontId="52" fillId="0" borderId="0" xfId="60" applyFont="1" applyFill="1">
      <alignment/>
      <protection/>
    </xf>
    <xf numFmtId="0" fontId="52" fillId="0" borderId="0" xfId="60" applyFont="1" applyFill="1" applyAlignment="1">
      <alignment horizontal="center"/>
      <protection/>
    </xf>
    <xf numFmtId="198" fontId="3" fillId="0" borderId="0" xfId="60" applyNumberFormat="1" applyFont="1" applyFill="1">
      <alignment/>
      <protection/>
    </xf>
    <xf numFmtId="210" fontId="3" fillId="0" borderId="0" xfId="60" applyNumberFormat="1" applyFont="1" applyFill="1" applyBorder="1">
      <alignment/>
      <protection/>
    </xf>
    <xf numFmtId="0" fontId="3" fillId="0" borderId="0" xfId="60" applyFont="1">
      <alignment/>
      <protection/>
    </xf>
    <xf numFmtId="0" fontId="0" fillId="0" borderId="0" xfId="60" applyFont="1">
      <alignment/>
      <protection/>
    </xf>
    <xf numFmtId="0" fontId="3" fillId="0" borderId="0" xfId="60" applyFont="1">
      <alignment/>
      <protection/>
    </xf>
    <xf numFmtId="0" fontId="3" fillId="0" borderId="18" xfId="60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vertical="center" wrapText="1"/>
      <protection/>
    </xf>
    <xf numFmtId="0" fontId="7" fillId="0" borderId="0" xfId="60" applyFont="1" applyBorder="1" applyAlignment="1">
      <alignment vertical="center"/>
      <protection/>
    </xf>
    <xf numFmtId="0" fontId="3" fillId="0" borderId="10" xfId="60" applyFont="1" applyFill="1" applyBorder="1" applyAlignment="1">
      <alignment vertical="center"/>
      <protection/>
    </xf>
    <xf numFmtId="0" fontId="7" fillId="0" borderId="0" xfId="60" applyFont="1" applyBorder="1" applyAlignment="1">
      <alignment horizontal="left" vertical="center"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3" fillId="0" borderId="16" xfId="60" applyFont="1" applyFill="1" applyBorder="1" applyAlignment="1">
      <alignment vertical="center"/>
      <protection/>
    </xf>
    <xf numFmtId="221" fontId="3" fillId="0" borderId="10" xfId="60" applyNumberFormat="1" applyFont="1" applyFill="1" applyBorder="1" applyAlignment="1">
      <alignment vertical="top" wrapText="1"/>
      <protection/>
    </xf>
    <xf numFmtId="4" fontId="3" fillId="0" borderId="10" xfId="60" applyNumberFormat="1" applyFont="1" applyFill="1" applyBorder="1" applyAlignment="1">
      <alignment/>
      <protection/>
    </xf>
    <xf numFmtId="1" fontId="3" fillId="0" borderId="10" xfId="60" applyNumberFormat="1" applyFont="1" applyFill="1" applyBorder="1" applyAlignment="1">
      <alignment/>
      <protection/>
    </xf>
    <xf numFmtId="210" fontId="3" fillId="0" borderId="10" xfId="60" applyNumberFormat="1" applyFont="1" applyFill="1" applyBorder="1">
      <alignment/>
      <protection/>
    </xf>
    <xf numFmtId="3" fontId="3" fillId="0" borderId="10" xfId="60" applyNumberFormat="1" applyFont="1" applyFill="1" applyBorder="1">
      <alignment/>
      <protection/>
    </xf>
    <xf numFmtId="4" fontId="3" fillId="0" borderId="10" xfId="60" applyNumberFormat="1" applyFont="1" applyFill="1" applyBorder="1" applyAlignment="1">
      <alignment horizontal="right"/>
      <protection/>
    </xf>
    <xf numFmtId="1" fontId="3" fillId="0" borderId="10" xfId="60" applyNumberFormat="1" applyFont="1" applyFill="1" applyBorder="1" applyAlignment="1">
      <alignment horizontal="right"/>
      <protection/>
    </xf>
    <xf numFmtId="49" fontId="3" fillId="0" borderId="10" xfId="60" applyNumberFormat="1" applyFont="1" applyFill="1" applyBorder="1" applyAlignment="1">
      <alignment horizontal="right"/>
      <protection/>
    </xf>
    <xf numFmtId="0" fontId="3" fillId="0" borderId="10" xfId="60" applyFont="1" applyFill="1" applyBorder="1" applyAlignment="1">
      <alignment/>
      <protection/>
    </xf>
    <xf numFmtId="49" fontId="4" fillId="0" borderId="10" xfId="60" applyNumberFormat="1" applyFont="1" applyFill="1" applyBorder="1" applyAlignment="1">
      <alignment horizontal="right"/>
      <protection/>
    </xf>
    <xf numFmtId="0" fontId="52" fillId="0" borderId="0" xfId="60" applyFont="1">
      <alignment/>
      <protection/>
    </xf>
    <xf numFmtId="0" fontId="0" fillId="0" borderId="0" xfId="60" applyFont="1" applyFill="1" applyAlignment="1">
      <alignment/>
      <protection/>
    </xf>
    <xf numFmtId="0" fontId="7" fillId="0" borderId="0" xfId="60" applyFont="1">
      <alignment/>
      <protection/>
    </xf>
    <xf numFmtId="0" fontId="3" fillId="0" borderId="0" xfId="60" applyFont="1">
      <alignment/>
      <protection/>
    </xf>
    <xf numFmtId="0" fontId="3" fillId="0" borderId="0" xfId="60" applyFont="1" applyFill="1">
      <alignment/>
      <protection/>
    </xf>
    <xf numFmtId="0" fontId="3" fillId="0" borderId="11" xfId="0" applyFont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3" fillId="34" borderId="10" xfId="0" applyFont="1" applyFill="1" applyBorder="1" applyAlignment="1">
      <alignment/>
    </xf>
    <xf numFmtId="3" fontId="3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/>
    </xf>
    <xf numFmtId="3" fontId="3" fillId="32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0" fontId="3" fillId="0" borderId="10" xfId="60" applyFont="1" applyFill="1" applyBorder="1" applyAlignment="1">
      <alignment horizontal="left"/>
      <protection/>
    </xf>
    <xf numFmtId="0" fontId="3" fillId="0" borderId="16" xfId="60" applyFont="1" applyFill="1" applyBorder="1" applyAlignment="1">
      <alignment horizontal="center" vertical="center"/>
      <protection/>
    </xf>
    <xf numFmtId="0" fontId="3" fillId="0" borderId="12" xfId="60" applyFont="1" applyFill="1" applyBorder="1" applyAlignment="1">
      <alignment vertical="center"/>
      <protection/>
    </xf>
    <xf numFmtId="0" fontId="54" fillId="35" borderId="10" xfId="0" applyFont="1" applyFill="1" applyBorder="1" applyAlignment="1">
      <alignment horizontal="center" wrapText="1"/>
    </xf>
    <xf numFmtId="0" fontId="3" fillId="0" borderId="16" xfId="60" applyFont="1" applyFill="1" applyBorder="1">
      <alignment/>
      <protection/>
    </xf>
    <xf numFmtId="0" fontId="3" fillId="0" borderId="17" xfId="60" applyFont="1" applyFill="1" applyBorder="1" applyAlignment="1">
      <alignment vertical="center"/>
      <protection/>
    </xf>
    <xf numFmtId="0" fontId="3" fillId="0" borderId="17" xfId="60" applyFont="1" applyFill="1" applyBorder="1" applyAlignment="1">
      <alignment vertical="center" wrapText="1"/>
      <protection/>
    </xf>
    <xf numFmtId="4" fontId="54" fillId="35" borderId="10" xfId="0" applyNumberFormat="1" applyFont="1" applyFill="1" applyBorder="1" applyAlignment="1">
      <alignment horizontal="right" wrapText="1"/>
    </xf>
    <xf numFmtId="0" fontId="54" fillId="35" borderId="10" xfId="0" applyFont="1" applyFill="1" applyBorder="1" applyAlignment="1">
      <alignment horizontal="right" wrapText="1"/>
    </xf>
    <xf numFmtId="3" fontId="3" fillId="0" borderId="10" xfId="60" applyNumberFormat="1" applyFont="1" applyFill="1" applyBorder="1" applyAlignment="1">
      <alignment horizontal="center" vertical="center" wrapText="1"/>
      <protection/>
    </xf>
    <xf numFmtId="0" fontId="3" fillId="0" borderId="10" xfId="60" applyNumberFormat="1" applyFont="1" applyFill="1" applyBorder="1" applyAlignment="1">
      <alignment horizontal="center" vertical="center" wrapText="1"/>
      <protection/>
    </xf>
    <xf numFmtId="0" fontId="3" fillId="0" borderId="10" xfId="60" applyNumberFormat="1" applyFont="1" applyFill="1" applyBorder="1" applyAlignment="1">
      <alignment vertical="center" wrapText="1"/>
      <protection/>
    </xf>
    <xf numFmtId="3" fontId="3" fillId="0" borderId="10" xfId="60" applyNumberFormat="1" applyFont="1" applyFill="1" applyBorder="1" applyAlignment="1">
      <alignment vertical="center" wrapText="1"/>
      <protection/>
    </xf>
    <xf numFmtId="196" fontId="3" fillId="0" borderId="10" xfId="60" applyNumberFormat="1" applyFont="1" applyFill="1" applyBorder="1" applyAlignment="1">
      <alignment vertical="center" wrapText="1"/>
      <protection/>
    </xf>
    <xf numFmtId="4" fontId="3" fillId="0" borderId="10" xfId="60" applyNumberFormat="1" applyFont="1" applyFill="1" applyBorder="1" applyAlignment="1">
      <alignment vertical="center" wrapText="1"/>
      <protection/>
    </xf>
    <xf numFmtId="198" fontId="3" fillId="0" borderId="10" xfId="60" applyNumberFormat="1" applyFont="1" applyFill="1" applyBorder="1" applyAlignment="1">
      <alignment vertical="center" wrapText="1"/>
      <protection/>
    </xf>
    <xf numFmtId="3" fontId="3" fillId="0" borderId="10" xfId="60" applyNumberFormat="1" applyFont="1" applyFill="1" applyBorder="1" applyAlignment="1">
      <alignment vertical="center"/>
      <protection/>
    </xf>
    <xf numFmtId="196" fontId="3" fillId="0" borderId="10" xfId="60" applyNumberFormat="1" applyFont="1" applyFill="1" applyBorder="1" applyAlignment="1">
      <alignment vertical="center"/>
      <protection/>
    </xf>
    <xf numFmtId="4" fontId="3" fillId="0" borderId="10" xfId="60" applyNumberFormat="1" applyFont="1" applyFill="1" applyBorder="1" applyAlignment="1">
      <alignment vertical="center"/>
      <protection/>
    </xf>
    <xf numFmtId="198" fontId="3" fillId="0" borderId="10" xfId="60" applyNumberFormat="1" applyFont="1" applyFill="1" applyBorder="1" applyAlignment="1">
      <alignment vertical="center"/>
      <protection/>
    </xf>
    <xf numFmtId="0" fontId="54" fillId="35" borderId="10" xfId="0" applyFont="1" applyFill="1" applyBorder="1" applyAlignment="1">
      <alignment horizontal="left" wrapText="1"/>
    </xf>
    <xf numFmtId="0" fontId="52" fillId="0" borderId="10" xfId="60" applyFont="1" applyFill="1" applyBorder="1" applyAlignment="1">
      <alignment/>
      <protection/>
    </xf>
    <xf numFmtId="0" fontId="4" fillId="0" borderId="10" xfId="60" applyFont="1" applyFill="1" applyBorder="1" applyAlignment="1">
      <alignment/>
      <protection/>
    </xf>
    <xf numFmtId="0" fontId="54" fillId="35" borderId="1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3" fillId="0" borderId="0" xfId="0" applyNumberFormat="1" applyFont="1" applyFill="1" applyBorder="1" applyAlignment="1">
      <alignment horizontal="center" wrapText="1"/>
    </xf>
    <xf numFmtId="0" fontId="3" fillId="0" borderId="13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4" fontId="3" fillId="0" borderId="13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horizontal="left" vertical="center"/>
    </xf>
    <xf numFmtId="4" fontId="3" fillId="0" borderId="16" xfId="0" applyNumberFormat="1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left" vertical="center"/>
    </xf>
    <xf numFmtId="0" fontId="3" fillId="0" borderId="15" xfId="60" applyFont="1" applyFill="1" applyBorder="1" applyAlignment="1">
      <alignment horizontal="center" vertical="center" textRotation="90"/>
      <protection/>
    </xf>
    <xf numFmtId="0" fontId="3" fillId="0" borderId="11" xfId="60" applyFont="1" applyFill="1" applyBorder="1" applyAlignment="1">
      <alignment horizontal="center" vertical="center" textRotation="90"/>
      <protection/>
    </xf>
    <xf numFmtId="0" fontId="3" fillId="0" borderId="17" xfId="60" applyFont="1" applyFill="1" applyBorder="1" applyAlignment="1">
      <alignment horizontal="center" vertical="center" textRotation="90"/>
      <protection/>
    </xf>
    <xf numFmtId="0" fontId="3" fillId="0" borderId="15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0" fontId="3" fillId="0" borderId="13" xfId="60" applyFont="1" applyBorder="1" applyAlignment="1">
      <alignment horizontal="center"/>
      <protection/>
    </xf>
    <xf numFmtId="0" fontId="3" fillId="0" borderId="16" xfId="60" applyFont="1" applyBorder="1" applyAlignment="1">
      <alignment horizontal="center"/>
      <protection/>
    </xf>
    <xf numFmtId="0" fontId="3" fillId="0" borderId="12" xfId="60" applyFont="1" applyBorder="1" applyAlignment="1">
      <alignment horizontal="center"/>
      <protection/>
    </xf>
    <xf numFmtId="0" fontId="3" fillId="0" borderId="19" xfId="60" applyFont="1" applyFill="1" applyBorder="1" applyAlignment="1">
      <alignment horizontal="center" vertical="center" wrapText="1"/>
      <protection/>
    </xf>
    <xf numFmtId="0" fontId="3" fillId="0" borderId="20" xfId="60" applyFont="1" applyFill="1" applyBorder="1" applyAlignment="1">
      <alignment horizontal="center" vertical="center" wrapText="1"/>
      <protection/>
    </xf>
    <xf numFmtId="0" fontId="3" fillId="0" borderId="18" xfId="60" applyFont="1" applyFill="1" applyBorder="1" applyAlignment="1">
      <alignment horizontal="center" vertical="center" wrapText="1"/>
      <protection/>
    </xf>
    <xf numFmtId="0" fontId="4" fillId="0" borderId="13" xfId="60" applyFont="1" applyBorder="1" applyAlignment="1">
      <alignment horizontal="left" vertical="center" wrapText="1"/>
      <protection/>
    </xf>
    <xf numFmtId="0" fontId="4" fillId="0" borderId="16" xfId="60" applyFont="1" applyBorder="1" applyAlignment="1">
      <alignment horizontal="left" vertical="center" wrapText="1"/>
      <protection/>
    </xf>
    <xf numFmtId="0" fontId="4" fillId="0" borderId="12" xfId="60" applyFont="1" applyBorder="1" applyAlignment="1">
      <alignment horizontal="left" vertical="center" wrapText="1"/>
      <protection/>
    </xf>
    <xf numFmtId="0" fontId="3" fillId="0" borderId="10" xfId="60" applyFont="1" applyBorder="1" applyAlignment="1">
      <alignment horizontal="left" vertical="center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9" xfId="60" applyFont="1" applyBorder="1" applyAlignment="1">
      <alignment horizontal="center" vertical="center"/>
      <protection/>
    </xf>
    <xf numFmtId="0" fontId="3" fillId="0" borderId="21" xfId="60" applyFont="1" applyBorder="1" applyAlignment="1">
      <alignment horizontal="center" vertical="center"/>
      <protection/>
    </xf>
    <xf numFmtId="0" fontId="3" fillId="0" borderId="22" xfId="60" applyFont="1" applyBorder="1" applyAlignment="1">
      <alignment horizontal="center" vertical="center"/>
      <protection/>
    </xf>
    <xf numFmtId="0" fontId="3" fillId="0" borderId="20" xfId="60" applyFont="1" applyBorder="1" applyAlignment="1">
      <alignment horizontal="center" vertical="center"/>
      <protection/>
    </xf>
    <xf numFmtId="0" fontId="3" fillId="0" borderId="0" xfId="60" applyFont="1" applyBorder="1" applyAlignment="1">
      <alignment horizontal="center" vertical="center"/>
      <protection/>
    </xf>
    <xf numFmtId="0" fontId="3" fillId="0" borderId="23" xfId="60" applyFont="1" applyBorder="1" applyAlignment="1">
      <alignment horizontal="center" vertical="center"/>
      <protection/>
    </xf>
    <xf numFmtId="0" fontId="3" fillId="0" borderId="18" xfId="60" applyFont="1" applyBorder="1" applyAlignment="1">
      <alignment horizontal="center" vertical="center"/>
      <protection/>
    </xf>
    <xf numFmtId="0" fontId="3" fillId="0" borderId="14" xfId="60" applyFont="1" applyBorder="1" applyAlignment="1">
      <alignment horizontal="center" vertical="center"/>
      <protection/>
    </xf>
    <xf numFmtId="0" fontId="3" fillId="0" borderId="24" xfId="60" applyFont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horizontal="center" vertical="center"/>
      <protection/>
    </xf>
    <xf numFmtId="0" fontId="3" fillId="0" borderId="17" xfId="60" applyFont="1" applyFill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/>
      <protection/>
    </xf>
    <xf numFmtId="0" fontId="3" fillId="0" borderId="16" xfId="60" applyFont="1" applyBorder="1" applyAlignment="1">
      <alignment horizontal="center" vertical="center"/>
      <protection/>
    </xf>
    <xf numFmtId="0" fontId="3" fillId="0" borderId="12" xfId="60" applyFont="1" applyBorder="1" applyAlignment="1">
      <alignment horizontal="center" vertical="center"/>
      <protection/>
    </xf>
    <xf numFmtId="0" fontId="3" fillId="0" borderId="18" xfId="60" applyFont="1" applyBorder="1" applyAlignment="1">
      <alignment horizontal="left" vertical="center" wrapText="1"/>
      <protection/>
    </xf>
    <xf numFmtId="0" fontId="3" fillId="0" borderId="14" xfId="60" applyFont="1" applyBorder="1" applyAlignment="1">
      <alignment horizontal="left" vertical="center" wrapText="1"/>
      <protection/>
    </xf>
    <xf numFmtId="0" fontId="3" fillId="0" borderId="24" xfId="60" applyFont="1" applyBorder="1" applyAlignment="1">
      <alignment horizontal="left" vertical="center" wrapText="1"/>
      <protection/>
    </xf>
    <xf numFmtId="0" fontId="3" fillId="0" borderId="10" xfId="60" applyFont="1" applyBorder="1" applyAlignment="1">
      <alignment horizontal="left" vertical="center" wrapText="1"/>
      <protection/>
    </xf>
    <xf numFmtId="0" fontId="4" fillId="0" borderId="10" xfId="60" applyFont="1" applyFill="1" applyBorder="1" applyAlignment="1">
      <alignment horizontal="left"/>
      <protection/>
    </xf>
    <xf numFmtId="0" fontId="52" fillId="0" borderId="0" xfId="60" applyFont="1" applyFill="1" applyAlignment="1">
      <alignment horizontal="center"/>
      <protection/>
    </xf>
    <xf numFmtId="0" fontId="3" fillId="0" borderId="13" xfId="60" applyFont="1" applyFill="1" applyBorder="1" applyAlignment="1">
      <alignment horizontal="left"/>
      <protection/>
    </xf>
    <xf numFmtId="0" fontId="3" fillId="0" borderId="16" xfId="60" applyFont="1" applyFill="1" applyBorder="1" applyAlignment="1">
      <alignment horizontal="left"/>
      <protection/>
    </xf>
    <xf numFmtId="0" fontId="3" fillId="0" borderId="12" xfId="60" applyFont="1" applyFill="1" applyBorder="1" applyAlignment="1">
      <alignment horizontal="left"/>
      <protection/>
    </xf>
    <xf numFmtId="0" fontId="3" fillId="0" borderId="10" xfId="60" applyFont="1" applyFill="1" applyBorder="1" applyAlignment="1">
      <alignment horizontal="left"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3" fillId="0" borderId="10" xfId="60" applyFont="1" applyFill="1" applyBorder="1" applyAlignment="1">
      <alignment horizontal="center" vertical="center" textRotation="90"/>
      <protection/>
    </xf>
    <xf numFmtId="0" fontId="3" fillId="0" borderId="10" xfId="60" applyFont="1" applyFill="1" applyBorder="1" applyAlignment="1">
      <alignment horizontal="center"/>
      <protection/>
    </xf>
    <xf numFmtId="3" fontId="3" fillId="0" borderId="10" xfId="60" applyNumberFormat="1" applyFont="1" applyFill="1" applyBorder="1" applyAlignment="1">
      <alignment horizontal="center" vertical="center" wrapText="1"/>
      <protection/>
    </xf>
    <xf numFmtId="4" fontId="3" fillId="0" borderId="10" xfId="60" applyNumberFormat="1" applyFont="1" applyFill="1" applyBorder="1" applyAlignment="1">
      <alignment horizontal="center" vertical="center" wrapText="1"/>
      <protection/>
    </xf>
    <xf numFmtId="196" fontId="3" fillId="0" borderId="10" xfId="60" applyNumberFormat="1" applyFont="1" applyFill="1" applyBorder="1" applyAlignment="1">
      <alignment horizontal="center" vertical="center" wrapText="1"/>
      <protection/>
    </xf>
    <xf numFmtId="198" fontId="3" fillId="0" borderId="10" xfId="60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194" fontId="3" fillId="0" borderId="0" xfId="46" applyFont="1" applyAlignment="1">
      <alignment horizontal="center" vertical="center" wrapText="1"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0" fillId="0" borderId="13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194" fontId="3" fillId="0" borderId="0" xfId="46" applyFont="1" applyAlignment="1">
      <alignment horizontal="left" vertical="center" wrapText="1"/>
    </xf>
    <xf numFmtId="0" fontId="3" fillId="0" borderId="1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6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5" fillId="0" borderId="0" xfId="0" applyFont="1" applyAlignment="1">
      <alignment/>
    </xf>
    <xf numFmtId="0" fontId="54" fillId="35" borderId="25" xfId="0" applyFont="1" applyFill="1" applyBorder="1" applyAlignment="1">
      <alignment horizontal="center" wrapText="1"/>
    </xf>
    <xf numFmtId="0" fontId="54" fillId="35" borderId="25" xfId="0" applyFont="1" applyFill="1" applyBorder="1" applyAlignment="1">
      <alignment horizontal="right" wrapText="1"/>
    </xf>
    <xf numFmtId="4" fontId="54" fillId="35" borderId="25" xfId="0" applyNumberFormat="1" applyFont="1" applyFill="1" applyBorder="1" applyAlignment="1">
      <alignment horizontal="right" wrapText="1"/>
    </xf>
    <xf numFmtId="0" fontId="56" fillId="35" borderId="25" xfId="0" applyFont="1" applyFill="1" applyBorder="1" applyAlignment="1">
      <alignment horizontal="center" wrapText="1"/>
    </xf>
    <xf numFmtId="4" fontId="56" fillId="35" borderId="25" xfId="0" applyNumberFormat="1" applyFont="1" applyFill="1" applyBorder="1" applyAlignment="1">
      <alignment horizontal="right" wrapText="1"/>
    </xf>
    <xf numFmtId="0" fontId="56" fillId="35" borderId="25" xfId="0" applyFont="1" applyFill="1" applyBorder="1" applyAlignment="1">
      <alignment horizontal="right" wrapText="1"/>
    </xf>
    <xf numFmtId="0" fontId="56" fillId="35" borderId="26" xfId="0" applyFont="1" applyFill="1" applyBorder="1" applyAlignment="1">
      <alignment horizontal="left" wrapText="1"/>
    </xf>
    <xf numFmtId="0" fontId="56" fillId="35" borderId="27" xfId="0" applyFont="1" applyFill="1" applyBorder="1" applyAlignment="1">
      <alignment horizontal="left" wrapText="1"/>
    </xf>
    <xf numFmtId="0" fontId="56" fillId="35" borderId="28" xfId="0" applyFont="1" applyFill="1" applyBorder="1" applyAlignment="1">
      <alignment horizontal="left" wrapText="1"/>
    </xf>
    <xf numFmtId="0" fontId="57" fillId="35" borderId="29" xfId="0" applyFont="1" applyFill="1" applyBorder="1" applyAlignment="1">
      <alignment horizontal="center" vertical="center" wrapText="1"/>
    </xf>
    <xf numFmtId="0" fontId="57" fillId="35" borderId="29" xfId="0" applyFont="1" applyFill="1" applyBorder="1" applyAlignment="1">
      <alignment horizontal="center" vertical="center" wrapText="1"/>
    </xf>
    <xf numFmtId="0" fontId="31" fillId="35" borderId="29" xfId="0" applyFont="1" applyFill="1" applyBorder="1" applyAlignment="1">
      <alignment horizontal="center" vertical="center" wrapText="1"/>
    </xf>
    <xf numFmtId="0" fontId="57" fillId="35" borderId="30" xfId="0" applyFont="1" applyFill="1" applyBorder="1" applyAlignment="1">
      <alignment horizontal="center" vertical="center" wrapText="1"/>
    </xf>
    <xf numFmtId="0" fontId="57" fillId="35" borderId="30" xfId="0" applyFont="1" applyFill="1" applyBorder="1" applyAlignment="1">
      <alignment horizontal="center" vertical="center" wrapText="1"/>
    </xf>
    <xf numFmtId="0" fontId="57" fillId="35" borderId="31" xfId="0" applyFont="1" applyFill="1" applyBorder="1" applyAlignment="1">
      <alignment horizontal="center" vertical="center" wrapText="1"/>
    </xf>
    <xf numFmtId="0" fontId="57" fillId="35" borderId="31" xfId="0" applyFont="1" applyFill="1" applyBorder="1" applyAlignment="1">
      <alignment horizontal="center" vertical="center" wrapText="1"/>
    </xf>
    <xf numFmtId="0" fontId="57" fillId="35" borderId="25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left" wrapText="1"/>
    </xf>
    <xf numFmtId="0" fontId="33" fillId="35" borderId="0" xfId="0" applyFont="1" applyFill="1" applyAlignment="1">
      <alignment wrapText="1"/>
    </xf>
    <xf numFmtId="0" fontId="33" fillId="0" borderId="0" xfId="0" applyFont="1" applyAlignment="1">
      <alignment/>
    </xf>
    <xf numFmtId="0" fontId="59" fillId="0" borderId="0" xfId="0" applyFont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orisnik\AppData\Local\Microsoft\Windows\Temporary%20Internet%20Files\Content.IE5\SUCTXMYM\UNIP%2030.09.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lans stanja"/>
      <sheetName val="bilans uspjeha"/>
      <sheetName val="izvj. o promjenama neto imovine"/>
      <sheetName val="izv. o tokovima gotovine"/>
      <sheetName val="izv. o fin. pokazateljima fonda"/>
      <sheetName val="izvj. o str.ulaganja po vrstama"/>
      <sheetName val="izvj. o realiz. dob.-gub. "/>
      <sheetName val="struktura obaveza fonda"/>
      <sheetName val="IZV. o trans. sa povezanim li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1"/>
  <sheetViews>
    <sheetView workbookViewId="0" topLeftCell="B1">
      <selection activeCell="C14" sqref="C14"/>
    </sheetView>
  </sheetViews>
  <sheetFormatPr defaultColWidth="9.140625" defaultRowHeight="12.75"/>
  <cols>
    <col min="1" max="1" width="1.8515625" style="0" customWidth="1"/>
    <col min="2" max="2" width="7.421875" style="0" customWidth="1"/>
    <col min="3" max="3" width="49.57421875" style="0" customWidth="1"/>
    <col min="4" max="4" width="6.57421875" style="0" customWidth="1"/>
    <col min="5" max="5" width="12.00390625" style="0" customWidth="1"/>
    <col min="6" max="6" width="11.140625" style="0" bestFit="1" customWidth="1"/>
    <col min="7" max="7" width="12.140625" style="0" customWidth="1"/>
  </cols>
  <sheetData>
    <row r="1" spans="2:3" ht="12.75">
      <c r="B1" s="4" t="s">
        <v>450</v>
      </c>
      <c r="C1" s="4"/>
    </row>
    <row r="2" spans="2:3" ht="12.75">
      <c r="B2" s="4" t="s">
        <v>444</v>
      </c>
      <c r="C2" s="4"/>
    </row>
    <row r="3" spans="2:3" ht="12.75">
      <c r="B3" s="4" t="s">
        <v>328</v>
      </c>
      <c r="C3" s="4"/>
    </row>
    <row r="4" spans="2:3" ht="12.75">
      <c r="B4" s="103" t="s">
        <v>329</v>
      </c>
      <c r="C4" s="4"/>
    </row>
    <row r="5" spans="2:3" ht="12.75">
      <c r="B5" s="4" t="s">
        <v>330</v>
      </c>
      <c r="C5" s="4"/>
    </row>
    <row r="6" spans="2:3" ht="12.75">
      <c r="B6" s="4" t="s">
        <v>442</v>
      </c>
      <c r="C6" s="4"/>
    </row>
    <row r="7" spans="2:3" ht="12.75">
      <c r="B7" s="4"/>
      <c r="C7" s="4"/>
    </row>
    <row r="8" spans="2:6" ht="12.75">
      <c r="B8" s="244" t="s">
        <v>224</v>
      </c>
      <c r="C8" s="244"/>
      <c r="D8" s="244"/>
      <c r="E8" s="244"/>
      <c r="F8" s="244"/>
    </row>
    <row r="9" spans="2:6" ht="12.75">
      <c r="B9" s="244" t="s">
        <v>225</v>
      </c>
      <c r="C9" s="244"/>
      <c r="D9" s="244"/>
      <c r="E9" s="244"/>
      <c r="F9" s="244"/>
    </row>
    <row r="10" spans="2:6" ht="12.75">
      <c r="B10" s="245" t="s">
        <v>504</v>
      </c>
      <c r="C10" s="245"/>
      <c r="D10" s="245"/>
      <c r="E10" s="245"/>
      <c r="F10" s="245"/>
    </row>
    <row r="11" spans="2:6" ht="12.75">
      <c r="B11" s="4"/>
      <c r="C11" s="5"/>
      <c r="D11" s="5"/>
      <c r="E11" s="5"/>
      <c r="F11" s="5" t="s">
        <v>9</v>
      </c>
    </row>
    <row r="12" spans="1:8" ht="33.75">
      <c r="A12" s="4"/>
      <c r="B12" s="107" t="s">
        <v>370</v>
      </c>
      <c r="C12" s="6" t="s">
        <v>0</v>
      </c>
      <c r="D12" s="6" t="s">
        <v>1</v>
      </c>
      <c r="E12" s="6" t="s">
        <v>2</v>
      </c>
      <c r="F12" s="107" t="s">
        <v>3</v>
      </c>
      <c r="G12" s="98"/>
      <c r="H12" s="4"/>
    </row>
    <row r="13" spans="1:25" ht="12.75">
      <c r="A13" s="4"/>
      <c r="B13" s="7">
        <v>1</v>
      </c>
      <c r="C13" s="7">
        <v>2</v>
      </c>
      <c r="D13" s="7">
        <v>3</v>
      </c>
      <c r="E13" s="7">
        <v>4</v>
      </c>
      <c r="F13" s="7">
        <v>5</v>
      </c>
      <c r="G13" s="98"/>
      <c r="H13" s="4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 ht="12.75">
      <c r="A14" s="4"/>
      <c r="B14" s="8"/>
      <c r="C14" s="26" t="s">
        <v>502</v>
      </c>
      <c r="D14" s="9" t="s">
        <v>226</v>
      </c>
      <c r="E14" s="29">
        <f>SUM(E15+E16+E22+E29+E30)</f>
        <v>1702532</v>
      </c>
      <c r="F14" s="29">
        <f>F15+F16+F22+F29+F30</f>
        <v>1690705</v>
      </c>
      <c r="G14" s="98"/>
      <c r="H14" s="4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ht="22.5">
      <c r="A15" s="4"/>
      <c r="B15" s="6" t="s">
        <v>227</v>
      </c>
      <c r="C15" s="26" t="s">
        <v>332</v>
      </c>
      <c r="D15" s="9" t="s">
        <v>228</v>
      </c>
      <c r="E15" s="29">
        <v>25451</v>
      </c>
      <c r="F15" s="29">
        <v>27533</v>
      </c>
      <c r="G15" s="98"/>
      <c r="H15" s="4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ht="12.75">
      <c r="A16" s="4"/>
      <c r="B16" s="6"/>
      <c r="C16" s="26" t="s">
        <v>333</v>
      </c>
      <c r="D16" s="9" t="s">
        <v>229</v>
      </c>
      <c r="E16" s="29">
        <f>SUM(E17+E18+E19+E20+E21)</f>
        <v>1650345</v>
      </c>
      <c r="F16" s="29">
        <f>SUM(F17:F21)</f>
        <v>1652488</v>
      </c>
      <c r="G16" s="4"/>
      <c r="H16" s="4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ht="22.5">
      <c r="A17" s="4"/>
      <c r="B17" s="6" t="s">
        <v>230</v>
      </c>
      <c r="C17" s="3" t="s">
        <v>231</v>
      </c>
      <c r="D17" s="9" t="s">
        <v>232</v>
      </c>
      <c r="E17" s="40">
        <v>947110</v>
      </c>
      <c r="F17" s="40">
        <v>925501</v>
      </c>
      <c r="G17" s="4"/>
      <c r="H17" s="4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ht="22.5">
      <c r="A18" s="4"/>
      <c r="B18" s="6" t="s">
        <v>233</v>
      </c>
      <c r="C18" s="2" t="s">
        <v>234</v>
      </c>
      <c r="D18" s="9" t="s">
        <v>235</v>
      </c>
      <c r="E18" s="40">
        <v>293235</v>
      </c>
      <c r="F18" s="40">
        <v>316987</v>
      </c>
      <c r="G18" s="4"/>
      <c r="H18" s="4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ht="22.5">
      <c r="A19" s="4"/>
      <c r="B19" s="6" t="s">
        <v>236</v>
      </c>
      <c r="C19" s="2" t="s">
        <v>237</v>
      </c>
      <c r="D19" s="9" t="s">
        <v>238</v>
      </c>
      <c r="E19" s="40"/>
      <c r="F19" s="40">
        <v>0</v>
      </c>
      <c r="G19" s="4"/>
      <c r="H19" s="4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 ht="22.5">
      <c r="A20" s="4"/>
      <c r="B20" s="6" t="s">
        <v>239</v>
      </c>
      <c r="C20" s="2" t="s">
        <v>240</v>
      </c>
      <c r="D20" s="9" t="s">
        <v>241</v>
      </c>
      <c r="E20" s="40">
        <v>410000</v>
      </c>
      <c r="F20" s="40">
        <v>410000</v>
      </c>
      <c r="G20" s="98"/>
      <c r="H20" s="4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ht="12.75">
      <c r="A21" s="4"/>
      <c r="B21" s="6">
        <v>240</v>
      </c>
      <c r="C21" s="2" t="s">
        <v>331</v>
      </c>
      <c r="D21" s="106" t="s">
        <v>242</v>
      </c>
      <c r="E21" s="40"/>
      <c r="F21" s="40">
        <v>0</v>
      </c>
      <c r="G21" s="4"/>
      <c r="H21" s="4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25" ht="12.75">
      <c r="A22" s="4"/>
      <c r="B22" s="6"/>
      <c r="C22" s="26" t="s">
        <v>334</v>
      </c>
      <c r="D22" s="106" t="s">
        <v>243</v>
      </c>
      <c r="E22" s="40">
        <f>SUM(E23+E24+E25+E26+E27+E28)</f>
        <v>26486</v>
      </c>
      <c r="F22" s="40">
        <f>SUM(F23:F28)</f>
        <v>10684</v>
      </c>
      <c r="G22" s="4"/>
      <c r="H22" s="4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25" ht="12.75">
      <c r="A23" s="4"/>
      <c r="B23" s="6">
        <v>300</v>
      </c>
      <c r="C23" s="2" t="s">
        <v>245</v>
      </c>
      <c r="D23" s="106" t="s">
        <v>244</v>
      </c>
      <c r="E23" s="40"/>
      <c r="F23" s="40"/>
      <c r="G23" s="4"/>
      <c r="H23" s="4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ht="12.75">
      <c r="A24" s="4"/>
      <c r="B24" s="6">
        <v>301</v>
      </c>
      <c r="C24" s="2" t="s">
        <v>335</v>
      </c>
      <c r="D24" s="106" t="s">
        <v>246</v>
      </c>
      <c r="E24" s="40">
        <v>3325</v>
      </c>
      <c r="F24" s="40">
        <v>864</v>
      </c>
      <c r="G24" s="4"/>
      <c r="H24" s="4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25" ht="12.75">
      <c r="A25" s="4"/>
      <c r="B25" s="6">
        <v>302</v>
      </c>
      <c r="C25" s="2" t="s">
        <v>336</v>
      </c>
      <c r="D25" s="106" t="s">
        <v>247</v>
      </c>
      <c r="E25" s="40"/>
      <c r="F25" s="40">
        <v>3420</v>
      </c>
      <c r="G25" s="4"/>
      <c r="H25" s="4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1:25" ht="12.75">
      <c r="A26" s="4"/>
      <c r="B26" s="6">
        <v>303</v>
      </c>
      <c r="C26" s="2" t="s">
        <v>337</v>
      </c>
      <c r="D26" s="106" t="s">
        <v>248</v>
      </c>
      <c r="E26" s="40"/>
      <c r="F26" s="40"/>
      <c r="G26" s="4"/>
      <c r="H26" s="4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1:25" ht="12.75">
      <c r="A27" s="4"/>
      <c r="B27" s="6">
        <v>309</v>
      </c>
      <c r="C27" s="2" t="s">
        <v>338</v>
      </c>
      <c r="D27" s="106" t="s">
        <v>249</v>
      </c>
      <c r="E27" s="40">
        <v>23161</v>
      </c>
      <c r="F27" s="40">
        <v>6400</v>
      </c>
      <c r="G27" s="4"/>
      <c r="H27" s="4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</row>
    <row r="28" spans="1:25" ht="22.5">
      <c r="A28" s="4"/>
      <c r="B28" s="6" t="s">
        <v>252</v>
      </c>
      <c r="C28" s="2" t="s">
        <v>339</v>
      </c>
      <c r="D28" s="106" t="s">
        <v>250</v>
      </c>
      <c r="E28" s="40"/>
      <c r="F28" s="40"/>
      <c r="G28" s="4"/>
      <c r="H28" s="4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 spans="1:25" ht="12.75">
      <c r="A29" s="4"/>
      <c r="B29" s="6">
        <v>320</v>
      </c>
      <c r="C29" s="26" t="s">
        <v>254</v>
      </c>
      <c r="D29" s="106" t="s">
        <v>251</v>
      </c>
      <c r="E29" s="40"/>
      <c r="F29" s="40"/>
      <c r="G29" s="4"/>
      <c r="H29" s="4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</row>
    <row r="30" spans="1:25" ht="12.75">
      <c r="A30" s="4"/>
      <c r="B30" s="6">
        <v>33</v>
      </c>
      <c r="C30" s="26" t="s">
        <v>340</v>
      </c>
      <c r="D30" s="106" t="s">
        <v>253</v>
      </c>
      <c r="E30" s="29">
        <v>250</v>
      </c>
      <c r="F30" s="29"/>
      <c r="G30" s="4"/>
      <c r="H30" s="4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</row>
    <row r="31" spans="1:25" ht="12.75">
      <c r="A31" s="4"/>
      <c r="B31" s="6"/>
      <c r="C31" s="26" t="s">
        <v>341</v>
      </c>
      <c r="D31" s="106" t="s">
        <v>255</v>
      </c>
      <c r="E31" s="29">
        <f>SUM(E32+E36+E42+E45+E48+E51+E52+E53)</f>
        <v>23638</v>
      </c>
      <c r="F31" s="29">
        <f>F32+F36+F42+F45+F48+F51+F52+F53</f>
        <v>35118</v>
      </c>
      <c r="G31" s="4"/>
      <c r="H31" s="4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</row>
    <row r="32" spans="1:25" ht="12.75">
      <c r="A32" s="4"/>
      <c r="B32" s="6">
        <v>40</v>
      </c>
      <c r="C32" s="26" t="s">
        <v>342</v>
      </c>
      <c r="D32" s="106" t="s">
        <v>256</v>
      </c>
      <c r="E32" s="29">
        <f>SUM(E33+E34+E35)</f>
        <v>0</v>
      </c>
      <c r="F32" s="29">
        <f>SUM(F33:F35)</f>
        <v>0</v>
      </c>
      <c r="G32" s="4"/>
      <c r="H32" s="4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</row>
    <row r="33" spans="1:25" ht="12.75">
      <c r="A33" s="4"/>
      <c r="B33" s="6">
        <v>400.401</v>
      </c>
      <c r="C33" s="2" t="s">
        <v>259</v>
      </c>
      <c r="D33" s="106" t="s">
        <v>257</v>
      </c>
      <c r="E33" s="40"/>
      <c r="F33" s="40"/>
      <c r="G33" s="4"/>
      <c r="H33" s="4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</row>
    <row r="34" spans="1:25" ht="12.75">
      <c r="A34" s="4"/>
      <c r="B34" s="6">
        <v>402</v>
      </c>
      <c r="C34" s="2" t="s">
        <v>343</v>
      </c>
      <c r="D34" s="106" t="s">
        <v>258</v>
      </c>
      <c r="E34" s="40"/>
      <c r="F34" s="40"/>
      <c r="G34" s="4"/>
      <c r="H34" s="4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</row>
    <row r="35" spans="1:25" ht="12.75">
      <c r="A35" s="4"/>
      <c r="B35" s="6">
        <v>403</v>
      </c>
      <c r="C35" s="2" t="s">
        <v>344</v>
      </c>
      <c r="D35" s="106" t="s">
        <v>260</v>
      </c>
      <c r="E35" s="40"/>
      <c r="F35" s="40"/>
      <c r="G35" s="4"/>
      <c r="H35" s="4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5" ht="12.75">
      <c r="A36" s="4"/>
      <c r="B36" s="6">
        <v>41</v>
      </c>
      <c r="C36" s="26" t="s">
        <v>345</v>
      </c>
      <c r="D36" s="106" t="s">
        <v>261</v>
      </c>
      <c r="E36" s="40">
        <f>SUM(E37+E38+E39+E40+E41)</f>
        <v>829</v>
      </c>
      <c r="F36" s="40">
        <f>SUM(F37:F41)</f>
        <v>556</v>
      </c>
      <c r="G36" s="4"/>
      <c r="H36" s="4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</row>
    <row r="37" spans="1:25" ht="12.75">
      <c r="A37" s="4"/>
      <c r="B37" s="6">
        <v>410</v>
      </c>
      <c r="C37" s="2" t="s">
        <v>264</v>
      </c>
      <c r="D37" s="106" t="s">
        <v>262</v>
      </c>
      <c r="E37" s="40"/>
      <c r="F37" s="40">
        <v>156</v>
      </c>
      <c r="G37" s="4"/>
      <c r="H37" s="4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</row>
    <row r="38" spans="1:25" ht="12.75">
      <c r="A38" s="4"/>
      <c r="B38" s="6">
        <v>413</v>
      </c>
      <c r="C38" s="2" t="s">
        <v>346</v>
      </c>
      <c r="D38" s="106" t="s">
        <v>263</v>
      </c>
      <c r="E38" s="40"/>
      <c r="F38" s="40"/>
      <c r="G38" s="4"/>
      <c r="H38" s="4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</row>
    <row r="39" spans="1:25" ht="12.75">
      <c r="A39" s="4"/>
      <c r="B39" s="6">
        <v>414</v>
      </c>
      <c r="C39" s="2" t="s">
        <v>347</v>
      </c>
      <c r="D39" s="106" t="s">
        <v>265</v>
      </c>
      <c r="E39" s="40"/>
      <c r="F39" s="40"/>
      <c r="G39" s="4"/>
      <c r="H39" s="4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</row>
    <row r="40" spans="1:25" ht="12.75">
      <c r="A40" s="4"/>
      <c r="B40" s="6">
        <v>415</v>
      </c>
      <c r="C40" s="2" t="s">
        <v>348</v>
      </c>
      <c r="D40" s="106" t="s">
        <v>266</v>
      </c>
      <c r="E40" s="40"/>
      <c r="F40" s="40"/>
      <c r="G40" s="4"/>
      <c r="H40" s="4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</row>
    <row r="41" spans="1:25" ht="22.5">
      <c r="A41" s="4"/>
      <c r="B41" s="107" t="s">
        <v>367</v>
      </c>
      <c r="C41" s="2" t="s">
        <v>349</v>
      </c>
      <c r="D41" s="106" t="s">
        <v>267</v>
      </c>
      <c r="E41" s="29">
        <v>829</v>
      </c>
      <c r="F41" s="29">
        <v>400</v>
      </c>
      <c r="G41" s="4"/>
      <c r="H41" s="4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</row>
    <row r="42" spans="1:25" ht="12.75">
      <c r="A42" s="4"/>
      <c r="B42" s="107">
        <v>42</v>
      </c>
      <c r="C42" s="26" t="s">
        <v>352</v>
      </c>
      <c r="D42" s="106" t="s">
        <v>268</v>
      </c>
      <c r="E42" s="29">
        <f>SUM(E43+E44)</f>
        <v>22809</v>
      </c>
      <c r="F42" s="29">
        <v>34562</v>
      </c>
      <c r="G42" s="4"/>
      <c r="H42" s="4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</row>
    <row r="43" spans="1:25" ht="33.75">
      <c r="A43" s="4"/>
      <c r="B43" s="107" t="s">
        <v>368</v>
      </c>
      <c r="C43" s="105" t="s">
        <v>351</v>
      </c>
      <c r="D43" s="106" t="s">
        <v>269</v>
      </c>
      <c r="E43" s="29">
        <v>22809</v>
      </c>
      <c r="F43" s="29">
        <v>34562</v>
      </c>
      <c r="G43" s="4"/>
      <c r="H43" s="4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</row>
    <row r="44" spans="1:25" ht="12.75">
      <c r="A44" s="4"/>
      <c r="B44" s="6">
        <v>422</v>
      </c>
      <c r="C44" s="105" t="s">
        <v>350</v>
      </c>
      <c r="D44" s="106" t="s">
        <v>270</v>
      </c>
      <c r="E44" s="29"/>
      <c r="F44" s="29"/>
      <c r="G44" s="4"/>
      <c r="H44" s="4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</row>
    <row r="45" spans="1:25" ht="12.75">
      <c r="A45" s="4"/>
      <c r="B45" s="6">
        <v>43</v>
      </c>
      <c r="C45" s="26" t="s">
        <v>353</v>
      </c>
      <c r="D45" s="106" t="s">
        <v>272</v>
      </c>
      <c r="E45" s="29"/>
      <c r="F45" s="29">
        <f>F46+F47</f>
        <v>0</v>
      </c>
      <c r="G45" s="4"/>
      <c r="H45" s="4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</row>
    <row r="46" spans="1:25" ht="12.75">
      <c r="A46" s="4"/>
      <c r="B46" s="6">
        <v>430</v>
      </c>
      <c r="C46" s="2" t="s">
        <v>271</v>
      </c>
      <c r="D46" s="106" t="s">
        <v>274</v>
      </c>
      <c r="E46" s="29"/>
      <c r="F46" s="29"/>
      <c r="G46" s="4"/>
      <c r="H46" s="4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</row>
    <row r="47" spans="1:25" ht="12.75">
      <c r="A47" s="4"/>
      <c r="B47" s="6">
        <v>431.439</v>
      </c>
      <c r="C47" s="2" t="s">
        <v>273</v>
      </c>
      <c r="D47" s="106" t="s">
        <v>275</v>
      </c>
      <c r="E47" s="29"/>
      <c r="F47" s="29"/>
      <c r="G47" s="4"/>
      <c r="H47" s="4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</row>
    <row r="48" spans="1:25" ht="12.75">
      <c r="A48" s="4"/>
      <c r="B48" s="6">
        <v>44</v>
      </c>
      <c r="C48" s="26" t="s">
        <v>354</v>
      </c>
      <c r="D48" s="106" t="s">
        <v>277</v>
      </c>
      <c r="E48" s="29"/>
      <c r="F48" s="29">
        <f>F49+F50</f>
        <v>0</v>
      </c>
      <c r="G48" s="4"/>
      <c r="H48" s="4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</row>
    <row r="49" spans="1:25" ht="12.75">
      <c r="A49" s="4"/>
      <c r="B49" s="6">
        <v>440.441</v>
      </c>
      <c r="C49" s="2" t="s">
        <v>276</v>
      </c>
      <c r="D49" s="106" t="s">
        <v>279</v>
      </c>
      <c r="E49" s="29"/>
      <c r="F49" s="29"/>
      <c r="G49" s="4"/>
      <c r="H49" s="4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</row>
    <row r="50" spans="1:25" ht="12.75">
      <c r="A50" s="4"/>
      <c r="B50" s="6">
        <v>449</v>
      </c>
      <c r="C50" s="2" t="s">
        <v>278</v>
      </c>
      <c r="D50" s="106" t="s">
        <v>281</v>
      </c>
      <c r="E50" s="29"/>
      <c r="F50" s="29"/>
      <c r="G50" s="4"/>
      <c r="H50" s="4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</row>
    <row r="51" spans="1:25" ht="12.75">
      <c r="A51" s="4"/>
      <c r="B51" s="6">
        <v>450</v>
      </c>
      <c r="C51" s="26" t="s">
        <v>280</v>
      </c>
      <c r="D51" s="106" t="s">
        <v>282</v>
      </c>
      <c r="E51" s="29"/>
      <c r="F51" s="29"/>
      <c r="G51" s="4"/>
      <c r="H51" s="4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</row>
    <row r="52" spans="1:25" ht="12.75">
      <c r="A52" s="4"/>
      <c r="B52" s="6">
        <v>460</v>
      </c>
      <c r="C52" s="26" t="s">
        <v>355</v>
      </c>
      <c r="D52" s="106" t="s">
        <v>283</v>
      </c>
      <c r="E52" s="29"/>
      <c r="F52" s="29"/>
      <c r="G52" s="4"/>
      <c r="H52" s="4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  <row r="53" spans="1:25" ht="12.75">
      <c r="A53" s="4"/>
      <c r="B53" s="6">
        <v>47</v>
      </c>
      <c r="C53" s="26" t="s">
        <v>356</v>
      </c>
      <c r="D53" s="106" t="s">
        <v>284</v>
      </c>
      <c r="E53" s="29"/>
      <c r="F53" s="29"/>
      <c r="G53" s="4"/>
      <c r="H53" s="4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</row>
    <row r="54" spans="1:25" ht="12.75">
      <c r="A54" s="4"/>
      <c r="B54" s="6">
        <v>48</v>
      </c>
      <c r="C54" s="26" t="s">
        <v>495</v>
      </c>
      <c r="D54" s="106"/>
      <c r="E54" s="29"/>
      <c r="F54" s="29"/>
      <c r="G54" s="4"/>
      <c r="H54" s="4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</row>
    <row r="55" spans="1:25" ht="12.75">
      <c r="A55" s="98"/>
      <c r="B55" s="6"/>
      <c r="C55" s="26" t="s">
        <v>357</v>
      </c>
      <c r="D55" s="106" t="s">
        <v>285</v>
      </c>
      <c r="E55" s="29">
        <f>SUM(E14-E31)</f>
        <v>1678894</v>
      </c>
      <c r="F55" s="29">
        <f>F14-F31</f>
        <v>1655587</v>
      </c>
      <c r="G55" s="4"/>
      <c r="H55" s="98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</row>
    <row r="56" spans="1:25" ht="12.75" customHeight="1">
      <c r="A56" s="98"/>
      <c r="B56" s="6"/>
      <c r="C56" s="99" t="s">
        <v>358</v>
      </c>
      <c r="D56" s="106" t="s">
        <v>286</v>
      </c>
      <c r="E56" s="29">
        <f>SUM(E57+E61+E64+E68+E69-E72+E75)</f>
        <v>1678894</v>
      </c>
      <c r="F56" s="29">
        <f>F57+F61+F64+F68+F69-F72+F75</f>
        <v>1655587</v>
      </c>
      <c r="G56" s="98"/>
      <c r="H56" s="98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</row>
    <row r="57" spans="1:25" ht="12.75">
      <c r="A57" s="4"/>
      <c r="B57" s="6">
        <v>51</v>
      </c>
      <c r="C57" s="26" t="s">
        <v>359</v>
      </c>
      <c r="D57" s="106" t="s">
        <v>287</v>
      </c>
      <c r="E57" s="29">
        <v>2548232</v>
      </c>
      <c r="F57" s="29">
        <f>F58+F59</f>
        <v>2548232</v>
      </c>
      <c r="G57" s="4"/>
      <c r="H57" s="4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</row>
    <row r="58" spans="1:25" ht="12.75" customHeight="1">
      <c r="A58" s="4"/>
      <c r="B58" s="6">
        <v>510</v>
      </c>
      <c r="C58" s="105" t="s">
        <v>360</v>
      </c>
      <c r="D58" s="106" t="s">
        <v>289</v>
      </c>
      <c r="E58" s="29">
        <v>2548232</v>
      </c>
      <c r="F58" s="29">
        <v>2548232</v>
      </c>
      <c r="G58" s="4"/>
      <c r="H58" s="4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</row>
    <row r="59" spans="1:25" ht="12.75">
      <c r="A59" s="4"/>
      <c r="B59" s="6">
        <v>512</v>
      </c>
      <c r="C59" s="2" t="s">
        <v>288</v>
      </c>
      <c r="D59" s="106" t="s">
        <v>290</v>
      </c>
      <c r="E59" s="29"/>
      <c r="F59" s="29"/>
      <c r="G59" s="4"/>
      <c r="H59" s="4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</row>
    <row r="60" spans="1:25" ht="23.25" customHeight="1">
      <c r="A60" s="4"/>
      <c r="B60" s="6">
        <v>513</v>
      </c>
      <c r="C60" s="212" t="s">
        <v>496</v>
      </c>
      <c r="D60" s="106"/>
      <c r="E60" s="29"/>
      <c r="F60" s="29"/>
      <c r="G60" s="4"/>
      <c r="H60" s="4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</row>
    <row r="61" spans="1:25" ht="12.75">
      <c r="A61" s="4"/>
      <c r="B61" s="6">
        <v>52</v>
      </c>
      <c r="C61" s="100" t="s">
        <v>361</v>
      </c>
      <c r="D61" s="106" t="s">
        <v>292</v>
      </c>
      <c r="E61" s="29"/>
      <c r="F61" s="29">
        <f>F62+F63</f>
        <v>0</v>
      </c>
      <c r="G61" s="4"/>
      <c r="H61" s="4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</row>
    <row r="62" spans="1:25" ht="12.75">
      <c r="A62" s="4"/>
      <c r="B62" s="6">
        <v>520</v>
      </c>
      <c r="C62" s="2" t="s">
        <v>291</v>
      </c>
      <c r="D62" s="106" t="s">
        <v>294</v>
      </c>
      <c r="E62" s="29"/>
      <c r="F62" s="29"/>
      <c r="G62" s="4"/>
      <c r="H62" s="4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</row>
    <row r="63" spans="1:25" ht="12.75">
      <c r="A63" s="4"/>
      <c r="B63" s="6">
        <v>521</v>
      </c>
      <c r="C63" s="2" t="s">
        <v>293</v>
      </c>
      <c r="D63" s="106" t="s">
        <v>295</v>
      </c>
      <c r="E63" s="29"/>
      <c r="F63" s="29"/>
      <c r="G63" s="4"/>
      <c r="H63" s="4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</row>
    <row r="64" spans="1:25" ht="12.75">
      <c r="A64" s="4"/>
      <c r="B64" s="6">
        <v>53</v>
      </c>
      <c r="C64" s="26" t="s">
        <v>362</v>
      </c>
      <c r="D64" s="106" t="s">
        <v>297</v>
      </c>
      <c r="E64" s="29">
        <f>SUM(E65+E66+E67)</f>
        <v>-120532</v>
      </c>
      <c r="F64" s="29">
        <f>F65+F66+F67</f>
        <v>-147205</v>
      </c>
      <c r="G64" s="4"/>
      <c r="H64" s="4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</row>
    <row r="65" spans="1:25" ht="22.5">
      <c r="A65" s="98"/>
      <c r="B65" s="6">
        <v>530</v>
      </c>
      <c r="C65" s="3" t="s">
        <v>296</v>
      </c>
      <c r="D65" s="106" t="s">
        <v>299</v>
      </c>
      <c r="E65" s="29">
        <v>-120532</v>
      </c>
      <c r="F65" s="29">
        <v>-147205</v>
      </c>
      <c r="G65" s="4"/>
      <c r="H65" s="98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</row>
    <row r="66" spans="1:25" ht="12.75">
      <c r="A66" s="4"/>
      <c r="B66" s="6">
        <v>531</v>
      </c>
      <c r="C66" s="2" t="s">
        <v>298</v>
      </c>
      <c r="D66" s="106" t="s">
        <v>300</v>
      </c>
      <c r="E66" s="29"/>
      <c r="F66" s="29"/>
      <c r="G66" s="4"/>
      <c r="H66" s="4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</row>
    <row r="67" spans="1:25" ht="12.75">
      <c r="A67" s="4"/>
      <c r="B67" s="23">
        <v>532</v>
      </c>
      <c r="C67" s="105" t="s">
        <v>363</v>
      </c>
      <c r="D67" s="106" t="s">
        <v>301</v>
      </c>
      <c r="E67" s="29"/>
      <c r="F67" s="29"/>
      <c r="G67" s="4"/>
      <c r="H67" s="4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</row>
    <row r="68" spans="1:25" ht="12.75">
      <c r="A68" s="4"/>
      <c r="B68" s="6">
        <v>54</v>
      </c>
      <c r="C68" s="44" t="s">
        <v>302</v>
      </c>
      <c r="D68" s="106" t="s">
        <v>303</v>
      </c>
      <c r="E68" s="29"/>
      <c r="F68" s="29"/>
      <c r="G68" s="115"/>
      <c r="H68" s="13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</row>
    <row r="69" spans="1:25" ht="12.75">
      <c r="A69" s="4"/>
      <c r="B69" s="6">
        <v>55</v>
      </c>
      <c r="C69" s="26" t="s">
        <v>364</v>
      </c>
      <c r="D69" s="106" t="s">
        <v>304</v>
      </c>
      <c r="E69" s="29">
        <f>SUM(E70+E71)</f>
        <v>92672</v>
      </c>
      <c r="F69" s="29">
        <f>F70+F71</f>
        <v>206532</v>
      </c>
      <c r="G69" s="4"/>
      <c r="H69" s="4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</row>
    <row r="70" spans="1:25" ht="12.75">
      <c r="A70" s="4"/>
      <c r="B70" s="23">
        <v>550</v>
      </c>
      <c r="C70" s="2" t="s">
        <v>305</v>
      </c>
      <c r="D70" s="106" t="s">
        <v>306</v>
      </c>
      <c r="E70" s="29">
        <v>14712</v>
      </c>
      <c r="F70" s="29"/>
      <c r="G70" s="4"/>
      <c r="H70" s="4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</row>
    <row r="71" spans="1:25" ht="12.75">
      <c r="A71" s="4"/>
      <c r="B71" s="16">
        <v>551</v>
      </c>
      <c r="C71" s="2" t="s">
        <v>307</v>
      </c>
      <c r="D71" s="106" t="s">
        <v>308</v>
      </c>
      <c r="E71" s="29">
        <v>77960</v>
      </c>
      <c r="F71" s="29">
        <v>206532</v>
      </c>
      <c r="G71" s="4"/>
      <c r="H71" s="4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</row>
    <row r="72" spans="1:25" ht="12.75">
      <c r="A72" s="4"/>
      <c r="B72" s="16">
        <v>56</v>
      </c>
      <c r="C72" s="26" t="s">
        <v>309</v>
      </c>
      <c r="D72" s="106" t="s">
        <v>310</v>
      </c>
      <c r="E72" s="29">
        <f>SUM(E73+E74)</f>
        <v>0</v>
      </c>
      <c r="F72" s="29">
        <f>F73+F74</f>
        <v>191819</v>
      </c>
      <c r="G72" s="4"/>
      <c r="H72" s="4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</row>
    <row r="73" spans="1:25" ht="12.75">
      <c r="A73" s="4"/>
      <c r="B73" s="23">
        <v>560</v>
      </c>
      <c r="C73" s="2" t="s">
        <v>311</v>
      </c>
      <c r="D73" s="106" t="s">
        <v>312</v>
      </c>
      <c r="E73" s="29"/>
      <c r="F73" s="29">
        <v>191819</v>
      </c>
      <c r="G73" s="70"/>
      <c r="H73" s="4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</row>
    <row r="74" spans="1:25" ht="12.75">
      <c r="A74" s="4"/>
      <c r="B74" s="101">
        <v>561</v>
      </c>
      <c r="C74" s="102" t="s">
        <v>313</v>
      </c>
      <c r="D74" s="9" t="s">
        <v>314</v>
      </c>
      <c r="E74" s="48"/>
      <c r="F74" s="48"/>
      <c r="G74" s="70"/>
      <c r="H74" s="4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</row>
    <row r="75" spans="1:25" ht="12.75">
      <c r="A75" s="4"/>
      <c r="B75" s="16">
        <v>57</v>
      </c>
      <c r="C75" s="44" t="s">
        <v>365</v>
      </c>
      <c r="D75" s="9" t="s">
        <v>315</v>
      </c>
      <c r="E75" s="48">
        <f>E76+E77</f>
        <v>-841478</v>
      </c>
      <c r="F75" s="48">
        <f>SUM(F76+F77)</f>
        <v>-760153</v>
      </c>
      <c r="G75" s="4"/>
      <c r="H75" s="4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</row>
    <row r="76" spans="1:25" ht="22.5">
      <c r="A76" s="4"/>
      <c r="B76" s="16">
        <v>570</v>
      </c>
      <c r="C76" s="3" t="s">
        <v>316</v>
      </c>
      <c r="D76" s="9" t="s">
        <v>317</v>
      </c>
      <c r="E76" s="48"/>
      <c r="F76" s="48"/>
      <c r="G76" s="4"/>
      <c r="H76" s="4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</row>
    <row r="77" spans="1:25" ht="22.5">
      <c r="A77" s="5"/>
      <c r="B77" s="16">
        <v>571</v>
      </c>
      <c r="C77" s="3" t="s">
        <v>318</v>
      </c>
      <c r="D77" s="9" t="s">
        <v>319</v>
      </c>
      <c r="E77" s="29">
        <v>-841478</v>
      </c>
      <c r="F77" s="29">
        <v>-760153</v>
      </c>
      <c r="G77" s="5"/>
      <c r="H77" s="5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</row>
    <row r="78" spans="1:25" ht="12.75">
      <c r="A78" s="4"/>
      <c r="B78" s="2"/>
      <c r="C78" s="44" t="s">
        <v>320</v>
      </c>
      <c r="D78" s="9" t="s">
        <v>321</v>
      </c>
      <c r="E78" s="29">
        <v>2548232</v>
      </c>
      <c r="F78" s="29">
        <v>2548232</v>
      </c>
      <c r="G78" s="4"/>
      <c r="H78" s="4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</row>
    <row r="79" spans="1:25" ht="12.75">
      <c r="A79" s="4"/>
      <c r="B79" s="2"/>
      <c r="C79" s="44" t="s">
        <v>366</v>
      </c>
      <c r="D79" s="9" t="s">
        <v>322</v>
      </c>
      <c r="E79" s="24">
        <f>SUM(E55/E78)</f>
        <v>0.6588466042338375</v>
      </c>
      <c r="F79" s="24">
        <f>F55/F78</f>
        <v>0.6497002627704228</v>
      </c>
      <c r="G79" s="4"/>
      <c r="H79" s="4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</row>
    <row r="80" spans="1:25" ht="22.5">
      <c r="A80" s="4"/>
      <c r="B80" s="2"/>
      <c r="C80" s="44" t="s">
        <v>323</v>
      </c>
      <c r="D80" s="9" t="s">
        <v>324</v>
      </c>
      <c r="E80" s="29"/>
      <c r="F80" s="29"/>
      <c r="G80" s="4"/>
      <c r="H80" s="4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</row>
    <row r="81" spans="1:25" ht="12.75">
      <c r="A81" s="4"/>
      <c r="B81" s="1"/>
      <c r="C81" s="2" t="s">
        <v>325</v>
      </c>
      <c r="D81" s="9" t="s">
        <v>326</v>
      </c>
      <c r="E81" s="49"/>
      <c r="F81" s="49"/>
      <c r="G81" s="4"/>
      <c r="H81" s="4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</row>
    <row r="82" spans="1:25" ht="12.75">
      <c r="A82" s="4"/>
      <c r="F82" s="46"/>
      <c r="G82" s="4"/>
      <c r="H82" s="4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</row>
    <row r="83" spans="1:25" ht="26.25" customHeight="1">
      <c r="A83" s="4"/>
      <c r="B83" s="4" t="s">
        <v>163</v>
      </c>
      <c r="C83" s="246" t="s">
        <v>164</v>
      </c>
      <c r="D83" s="246"/>
      <c r="E83" s="247" t="s">
        <v>369</v>
      </c>
      <c r="F83" s="248"/>
      <c r="G83" s="4"/>
      <c r="H83" s="4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</row>
    <row r="84" spans="2:25" ht="12.75">
      <c r="B84" s="4" t="s">
        <v>515</v>
      </c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</row>
    <row r="85" spans="5:25" ht="12.75">
      <c r="E85" s="51"/>
      <c r="F85" s="52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</row>
    <row r="86" spans="5:25" ht="12.75">
      <c r="E86" s="45"/>
      <c r="F86" s="46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</row>
    <row r="87" spans="10:25" ht="12.75"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</row>
    <row r="88" spans="10:25" ht="12.75"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</row>
    <row r="89" spans="5:25" ht="12.75">
      <c r="E89" s="70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</row>
    <row r="90" spans="5:25" ht="12.75">
      <c r="E90" s="70"/>
      <c r="F90" s="70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</row>
    <row r="91" spans="5:6" ht="12.75">
      <c r="E91" s="70"/>
      <c r="F91" s="70"/>
    </row>
  </sheetData>
  <sheetProtection/>
  <mergeCells count="5">
    <mergeCell ref="B8:F8"/>
    <mergeCell ref="B9:F9"/>
    <mergeCell ref="B10:F10"/>
    <mergeCell ref="C83:D83"/>
    <mergeCell ref="E83:F83"/>
  </mergeCells>
  <printOptions horizontalCentered="1"/>
  <pageMargins left="0.2362204724409449" right="0.35433070866141736" top="0.3937007874015748" bottom="0" header="0.5118110236220472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71"/>
  <sheetViews>
    <sheetView zoomScalePageLayoutView="0" workbookViewId="0" topLeftCell="A34">
      <selection activeCell="U64" sqref="U64"/>
    </sheetView>
  </sheetViews>
  <sheetFormatPr defaultColWidth="9.140625" defaultRowHeight="12.75"/>
  <cols>
    <col min="1" max="1" width="36.00390625" style="124" customWidth="1"/>
    <col min="2" max="2" width="8.8515625" style="124" customWidth="1"/>
    <col min="3" max="3" width="9.140625" style="124" customWidth="1"/>
    <col min="4" max="4" width="4.140625" style="124" customWidth="1"/>
    <col min="5" max="5" width="7.8515625" style="124" customWidth="1"/>
    <col min="6" max="6" width="3.57421875" style="124" customWidth="1"/>
    <col min="7" max="7" width="8.8515625" style="124" customWidth="1"/>
    <col min="8" max="8" width="3.8515625" style="124" customWidth="1"/>
    <col min="9" max="9" width="11.140625" style="124" customWidth="1"/>
    <col min="10" max="10" width="3.57421875" style="124" customWidth="1"/>
    <col min="11" max="11" width="10.28125" style="124" customWidth="1"/>
    <col min="12" max="12" width="3.7109375" style="124" customWidth="1"/>
    <col min="13" max="13" width="9.7109375" style="124" customWidth="1"/>
    <col min="14" max="14" width="3.7109375" style="124" customWidth="1"/>
    <col min="15" max="15" width="9.140625" style="124" customWidth="1"/>
    <col min="16" max="16" width="3.8515625" style="124" customWidth="1"/>
    <col min="17" max="17" width="8.8515625" style="123" customWidth="1"/>
    <col min="18" max="16384" width="9.140625" style="125" customWidth="1"/>
  </cols>
  <sheetData>
    <row r="1" ht="12.75">
      <c r="A1" s="123" t="s">
        <v>451</v>
      </c>
    </row>
    <row r="2" ht="12.75">
      <c r="A2" s="123" t="s">
        <v>452</v>
      </c>
    </row>
    <row r="3" ht="12.75">
      <c r="A3" s="123" t="s">
        <v>453</v>
      </c>
    </row>
    <row r="4" ht="12.75">
      <c r="A4" s="123" t="s">
        <v>454</v>
      </c>
    </row>
    <row r="5" ht="12.75">
      <c r="A5" s="123" t="s">
        <v>330</v>
      </c>
    </row>
    <row r="6" ht="12.75">
      <c r="A6" s="123" t="s">
        <v>442</v>
      </c>
    </row>
    <row r="7" spans="1:19" s="133" customFormat="1" ht="12.75">
      <c r="A7" s="123"/>
      <c r="B7" s="123"/>
      <c r="C7" s="123"/>
      <c r="D7" s="123"/>
      <c r="E7" s="126"/>
      <c r="F7" s="123"/>
      <c r="G7" s="127"/>
      <c r="H7" s="123"/>
      <c r="I7" s="123"/>
      <c r="J7" s="123"/>
      <c r="K7" s="127"/>
      <c r="L7" s="123"/>
      <c r="M7" s="128"/>
      <c r="N7" s="129"/>
      <c r="O7" s="130"/>
      <c r="P7" s="131"/>
      <c r="Q7" s="130"/>
      <c r="R7" s="132"/>
      <c r="S7" s="132"/>
    </row>
    <row r="8" spans="1:19" s="133" customFormat="1" ht="12.75">
      <c r="A8" s="211" t="s">
        <v>520</v>
      </c>
      <c r="B8" s="123"/>
      <c r="C8" s="123"/>
      <c r="D8" s="123"/>
      <c r="E8" s="126"/>
      <c r="F8" s="123"/>
      <c r="G8" s="127"/>
      <c r="H8" s="123"/>
      <c r="I8" s="123"/>
      <c r="J8" s="123"/>
      <c r="K8" s="127"/>
      <c r="L8" s="123"/>
      <c r="M8" s="134"/>
      <c r="N8" s="129"/>
      <c r="O8" s="130"/>
      <c r="P8" s="131"/>
      <c r="Q8" s="130"/>
      <c r="R8" s="132"/>
      <c r="S8" s="132"/>
    </row>
    <row r="9" spans="1:19" s="133" customFormat="1" ht="12.75">
      <c r="A9" s="123"/>
      <c r="B9" s="123"/>
      <c r="C9" s="123"/>
      <c r="D9" s="123"/>
      <c r="E9" s="126"/>
      <c r="F9" s="123"/>
      <c r="G9" s="127"/>
      <c r="H9" s="123"/>
      <c r="I9" s="123"/>
      <c r="J9" s="123"/>
      <c r="K9" s="127"/>
      <c r="L9" s="123"/>
      <c r="M9" s="134"/>
      <c r="N9" s="129"/>
      <c r="O9" s="130"/>
      <c r="P9" s="131"/>
      <c r="Q9" s="130"/>
      <c r="R9" s="132"/>
      <c r="S9" s="132"/>
    </row>
    <row r="10" spans="1:19" s="133" customFormat="1" ht="12.75">
      <c r="A10" s="336" t="s">
        <v>455</v>
      </c>
      <c r="B10" s="336"/>
      <c r="C10" s="336"/>
      <c r="D10" s="335" t="s">
        <v>1</v>
      </c>
      <c r="E10" s="337" t="s">
        <v>118</v>
      </c>
      <c r="F10" s="335" t="s">
        <v>1</v>
      </c>
      <c r="G10" s="339" t="s">
        <v>456</v>
      </c>
      <c r="H10" s="335" t="s">
        <v>1</v>
      </c>
      <c r="I10" s="308" t="s">
        <v>457</v>
      </c>
      <c r="J10" s="335" t="s">
        <v>1</v>
      </c>
      <c r="K10" s="339" t="s">
        <v>458</v>
      </c>
      <c r="L10" s="335" t="s">
        <v>1</v>
      </c>
      <c r="M10" s="338" t="s">
        <v>120</v>
      </c>
      <c r="N10" s="335" t="s">
        <v>1</v>
      </c>
      <c r="O10" s="340" t="s">
        <v>459</v>
      </c>
      <c r="P10" s="335" t="s">
        <v>1</v>
      </c>
      <c r="Q10" s="340" t="s">
        <v>127</v>
      </c>
      <c r="R10" s="132"/>
      <c r="S10" s="132"/>
    </row>
    <row r="11" spans="1:19" s="133" customFormat="1" ht="12.75">
      <c r="A11" s="334" t="s">
        <v>460</v>
      </c>
      <c r="B11" s="334" t="s">
        <v>461</v>
      </c>
      <c r="C11" s="308" t="s">
        <v>462</v>
      </c>
      <c r="D11" s="335"/>
      <c r="E11" s="337"/>
      <c r="F11" s="335"/>
      <c r="G11" s="339"/>
      <c r="H11" s="335"/>
      <c r="I11" s="308"/>
      <c r="J11" s="335"/>
      <c r="K11" s="339"/>
      <c r="L11" s="335"/>
      <c r="M11" s="338"/>
      <c r="N11" s="335"/>
      <c r="O11" s="340"/>
      <c r="P11" s="335"/>
      <c r="Q11" s="340"/>
      <c r="R11" s="132"/>
      <c r="S11" s="132"/>
    </row>
    <row r="12" spans="1:19" s="133" customFormat="1" ht="12.75">
      <c r="A12" s="334"/>
      <c r="B12" s="334"/>
      <c r="C12" s="308"/>
      <c r="D12" s="335"/>
      <c r="E12" s="337"/>
      <c r="F12" s="335"/>
      <c r="G12" s="339"/>
      <c r="H12" s="335"/>
      <c r="I12" s="308"/>
      <c r="J12" s="335"/>
      <c r="K12" s="339"/>
      <c r="L12" s="335"/>
      <c r="M12" s="338"/>
      <c r="N12" s="335"/>
      <c r="O12" s="340"/>
      <c r="P12" s="335"/>
      <c r="Q12" s="340"/>
      <c r="R12" s="132"/>
      <c r="S12" s="132"/>
    </row>
    <row r="13" spans="1:19" s="133" customFormat="1" ht="12.75">
      <c r="A13" s="334"/>
      <c r="B13" s="334"/>
      <c r="C13" s="308"/>
      <c r="D13" s="335"/>
      <c r="E13" s="337"/>
      <c r="F13" s="335"/>
      <c r="G13" s="339"/>
      <c r="H13" s="335"/>
      <c r="I13" s="308"/>
      <c r="J13" s="335"/>
      <c r="K13" s="339"/>
      <c r="L13" s="335"/>
      <c r="M13" s="338"/>
      <c r="N13" s="335"/>
      <c r="O13" s="340"/>
      <c r="P13" s="335"/>
      <c r="Q13" s="340"/>
      <c r="R13" s="132"/>
      <c r="S13" s="132"/>
    </row>
    <row r="14" spans="1:19" s="133" customFormat="1" ht="12.75">
      <c r="A14" s="334">
        <v>1</v>
      </c>
      <c r="B14" s="334"/>
      <c r="C14" s="334"/>
      <c r="D14" s="335"/>
      <c r="E14" s="229">
        <v>2</v>
      </c>
      <c r="F14" s="335"/>
      <c r="G14" s="230">
        <v>3</v>
      </c>
      <c r="H14" s="335"/>
      <c r="I14" s="137">
        <v>4</v>
      </c>
      <c r="J14" s="335"/>
      <c r="K14" s="230">
        <v>5</v>
      </c>
      <c r="L14" s="335"/>
      <c r="M14" s="231">
        <v>6</v>
      </c>
      <c r="N14" s="335"/>
      <c r="O14" s="230">
        <v>7</v>
      </c>
      <c r="P14" s="335"/>
      <c r="Q14" s="230">
        <v>8</v>
      </c>
      <c r="R14" s="132"/>
      <c r="S14" s="132"/>
    </row>
    <row r="15" spans="1:19" s="133" customFormat="1" ht="12.75">
      <c r="A15" s="136" t="s">
        <v>327</v>
      </c>
      <c r="B15" s="136"/>
      <c r="C15" s="136"/>
      <c r="D15" s="137">
        <v>601</v>
      </c>
      <c r="E15" s="232"/>
      <c r="F15" s="137">
        <v>612</v>
      </c>
      <c r="G15" s="233"/>
      <c r="H15" s="137">
        <v>623</v>
      </c>
      <c r="I15" s="191"/>
      <c r="J15" s="137">
        <v>634</v>
      </c>
      <c r="K15" s="233"/>
      <c r="L15" s="137">
        <v>645</v>
      </c>
      <c r="M15" s="234"/>
      <c r="N15" s="137">
        <v>656</v>
      </c>
      <c r="O15" s="235"/>
      <c r="P15" s="137">
        <v>667</v>
      </c>
      <c r="Q15" s="235"/>
      <c r="R15" s="132"/>
      <c r="S15" s="132"/>
    </row>
    <row r="16" spans="1:19" s="133" customFormat="1" ht="12.75">
      <c r="A16" s="193" t="s">
        <v>38</v>
      </c>
      <c r="B16" s="193"/>
      <c r="C16" s="193"/>
      <c r="D16" s="195">
        <v>602</v>
      </c>
      <c r="E16" s="236"/>
      <c r="F16" s="195">
        <v>613</v>
      </c>
      <c r="G16" s="237"/>
      <c r="H16" s="195">
        <v>624</v>
      </c>
      <c r="I16" s="193"/>
      <c r="J16" s="195">
        <v>635</v>
      </c>
      <c r="K16" s="237"/>
      <c r="L16" s="195">
        <v>646</v>
      </c>
      <c r="M16" s="238"/>
      <c r="N16" s="195">
        <v>657</v>
      </c>
      <c r="O16" s="239"/>
      <c r="P16" s="195">
        <v>668</v>
      </c>
      <c r="Q16" s="239"/>
      <c r="R16" s="132"/>
      <c r="S16" s="132"/>
    </row>
    <row r="17" spans="1:19" s="133" customFormat="1" ht="12.75" customHeight="1">
      <c r="A17" s="240" t="s">
        <v>534</v>
      </c>
      <c r="B17" s="223" t="s">
        <v>521</v>
      </c>
      <c r="C17" s="223" t="s">
        <v>535</v>
      </c>
      <c r="D17" s="195"/>
      <c r="E17" s="228">
        <v>100000</v>
      </c>
      <c r="F17" s="195"/>
      <c r="G17" s="228">
        <v>0.045</v>
      </c>
      <c r="H17" s="195"/>
      <c r="I17" s="227">
        <v>4500</v>
      </c>
      <c r="J17" s="195"/>
      <c r="K17" s="228">
        <v>0.0001</v>
      </c>
      <c r="L17" s="195"/>
      <c r="M17" s="228">
        <v>10</v>
      </c>
      <c r="N17" s="195"/>
      <c r="O17" s="228">
        <v>0.013716</v>
      </c>
      <c r="P17" s="195"/>
      <c r="Q17" s="228">
        <v>0.000587</v>
      </c>
      <c r="R17" s="132"/>
      <c r="S17" s="132"/>
    </row>
    <row r="18" spans="1:19" s="133" customFormat="1" ht="12.75" customHeight="1">
      <c r="A18" s="240" t="s">
        <v>534</v>
      </c>
      <c r="B18" s="223" t="s">
        <v>524</v>
      </c>
      <c r="C18" s="223" t="s">
        <v>535</v>
      </c>
      <c r="D18" s="195"/>
      <c r="E18" s="228">
        <v>315746</v>
      </c>
      <c r="F18" s="195"/>
      <c r="G18" s="228">
        <v>0.1035</v>
      </c>
      <c r="H18" s="195"/>
      <c r="I18" s="227">
        <v>32679.87</v>
      </c>
      <c r="J18" s="195"/>
      <c r="K18" s="228">
        <v>0.0001</v>
      </c>
      <c r="L18" s="195"/>
      <c r="M18" s="228">
        <v>31.57</v>
      </c>
      <c r="N18" s="195"/>
      <c r="O18" s="228">
        <v>0.043307</v>
      </c>
      <c r="P18" s="195"/>
      <c r="Q18" s="228">
        <v>0.001854</v>
      </c>
      <c r="R18" s="132"/>
      <c r="S18" s="132"/>
    </row>
    <row r="19" spans="1:19" s="133" customFormat="1" ht="12.75" customHeight="1">
      <c r="A19" s="240" t="s">
        <v>536</v>
      </c>
      <c r="B19" s="223" t="s">
        <v>521</v>
      </c>
      <c r="C19" s="223" t="s">
        <v>537</v>
      </c>
      <c r="D19" s="195"/>
      <c r="E19" s="228">
        <v>28971</v>
      </c>
      <c r="F19" s="195"/>
      <c r="G19" s="228">
        <v>1.7018</v>
      </c>
      <c r="H19" s="195"/>
      <c r="I19" s="227">
        <v>49302.12</v>
      </c>
      <c r="J19" s="195"/>
      <c r="K19" s="228">
        <v>0.114</v>
      </c>
      <c r="L19" s="195"/>
      <c r="M19" s="227">
        <v>3302.69</v>
      </c>
      <c r="N19" s="195"/>
      <c r="O19" s="228">
        <v>0.183408</v>
      </c>
      <c r="P19" s="195"/>
      <c r="Q19" s="228">
        <v>0.193987</v>
      </c>
      <c r="R19" s="132"/>
      <c r="S19" s="132"/>
    </row>
    <row r="20" spans="1:19" s="133" customFormat="1" ht="12.75" customHeight="1">
      <c r="A20" s="243" t="s">
        <v>538</v>
      </c>
      <c r="B20" s="223" t="s">
        <v>524</v>
      </c>
      <c r="C20" s="223" t="s">
        <v>539</v>
      </c>
      <c r="D20" s="195"/>
      <c r="E20" s="228">
        <v>7815</v>
      </c>
      <c r="F20" s="195"/>
      <c r="G20" s="228">
        <v>0.8182</v>
      </c>
      <c r="H20" s="195"/>
      <c r="I20" s="227">
        <v>6394.47</v>
      </c>
      <c r="J20" s="195"/>
      <c r="K20" s="228">
        <v>0.0622</v>
      </c>
      <c r="L20" s="195"/>
      <c r="M20" s="228">
        <v>486.09</v>
      </c>
      <c r="N20" s="195"/>
      <c r="O20" s="228">
        <v>0.008469</v>
      </c>
      <c r="P20" s="195"/>
      <c r="Q20" s="228">
        <v>0.028551</v>
      </c>
      <c r="R20" s="132"/>
      <c r="S20" s="132"/>
    </row>
    <row r="21" spans="1:19" s="133" customFormat="1" ht="12.75" customHeight="1">
      <c r="A21" s="240" t="s">
        <v>538</v>
      </c>
      <c r="B21" s="223" t="s">
        <v>521</v>
      </c>
      <c r="C21" s="223" t="s">
        <v>539</v>
      </c>
      <c r="D21" s="195"/>
      <c r="E21" s="228">
        <v>41540</v>
      </c>
      <c r="F21" s="195"/>
      <c r="G21" s="228">
        <v>1.4604</v>
      </c>
      <c r="H21" s="195"/>
      <c r="I21" s="227">
        <v>60663.12</v>
      </c>
      <c r="J21" s="195"/>
      <c r="K21" s="228">
        <v>0.0622</v>
      </c>
      <c r="L21" s="195"/>
      <c r="M21" s="227">
        <v>2583.79</v>
      </c>
      <c r="N21" s="195"/>
      <c r="O21" s="228">
        <v>0.045017</v>
      </c>
      <c r="P21" s="195"/>
      <c r="Q21" s="228">
        <v>0.151762</v>
      </c>
      <c r="R21" s="132"/>
      <c r="S21" s="132"/>
    </row>
    <row r="22" spans="1:19" s="133" customFormat="1" ht="12.75" customHeight="1">
      <c r="A22" s="240" t="s">
        <v>540</v>
      </c>
      <c r="B22" s="223" t="s">
        <v>521</v>
      </c>
      <c r="C22" s="223" t="s">
        <v>541</v>
      </c>
      <c r="D22" s="195"/>
      <c r="E22" s="228">
        <v>15723</v>
      </c>
      <c r="F22" s="195"/>
      <c r="G22" s="228">
        <v>1.5275</v>
      </c>
      <c r="H22" s="195"/>
      <c r="I22" s="227">
        <v>24016.8</v>
      </c>
      <c r="J22" s="195"/>
      <c r="K22" s="228">
        <v>0.101</v>
      </c>
      <c r="L22" s="195"/>
      <c r="M22" s="227">
        <v>1588.02</v>
      </c>
      <c r="N22" s="195"/>
      <c r="O22" s="228">
        <v>0.078425</v>
      </c>
      <c r="P22" s="195"/>
      <c r="Q22" s="228">
        <v>0.093274</v>
      </c>
      <c r="R22" s="132"/>
      <c r="S22" s="132"/>
    </row>
    <row r="23" spans="1:19" s="133" customFormat="1" ht="12.75" customHeight="1">
      <c r="A23" s="240" t="s">
        <v>542</v>
      </c>
      <c r="B23" s="223" t="s">
        <v>521</v>
      </c>
      <c r="C23" s="223" t="s">
        <v>543</v>
      </c>
      <c r="D23" s="195"/>
      <c r="E23" s="228">
        <v>30499</v>
      </c>
      <c r="F23" s="195"/>
      <c r="G23" s="228">
        <v>1.5335</v>
      </c>
      <c r="H23" s="195"/>
      <c r="I23" s="227">
        <v>46768.75</v>
      </c>
      <c r="J23" s="195"/>
      <c r="K23" s="228">
        <v>0.081</v>
      </c>
      <c r="L23" s="195"/>
      <c r="M23" s="227">
        <v>2470.42</v>
      </c>
      <c r="N23" s="195"/>
      <c r="O23" s="228">
        <v>0.079245</v>
      </c>
      <c r="P23" s="195"/>
      <c r="Q23" s="228">
        <v>0.145103</v>
      </c>
      <c r="R23" s="132"/>
      <c r="S23" s="132"/>
    </row>
    <row r="24" spans="1:19" s="133" customFormat="1" ht="12.75" customHeight="1">
      <c r="A24" s="240" t="s">
        <v>542</v>
      </c>
      <c r="B24" s="223" t="s">
        <v>524</v>
      </c>
      <c r="C24" s="223" t="s">
        <v>543</v>
      </c>
      <c r="D24" s="195"/>
      <c r="E24" s="228">
        <v>1708</v>
      </c>
      <c r="F24" s="195"/>
      <c r="G24" s="228">
        <v>0.9296</v>
      </c>
      <c r="H24" s="195"/>
      <c r="I24" s="227">
        <v>1587.8</v>
      </c>
      <c r="J24" s="195"/>
      <c r="K24" s="228">
        <v>0.081</v>
      </c>
      <c r="L24" s="195"/>
      <c r="M24" s="228">
        <v>138.35</v>
      </c>
      <c r="N24" s="195"/>
      <c r="O24" s="228">
        <v>0.004438</v>
      </c>
      <c r="P24" s="195"/>
      <c r="Q24" s="228">
        <v>0.008126</v>
      </c>
      <c r="R24" s="132"/>
      <c r="S24" s="132"/>
    </row>
    <row r="25" spans="1:19" s="133" customFormat="1" ht="12.75" customHeight="1">
      <c r="A25" s="240" t="s">
        <v>544</v>
      </c>
      <c r="B25" s="223" t="s">
        <v>524</v>
      </c>
      <c r="C25" s="223" t="s">
        <v>545</v>
      </c>
      <c r="D25" s="195"/>
      <c r="E25" s="228">
        <v>1000</v>
      </c>
      <c r="F25" s="195"/>
      <c r="G25" s="228">
        <v>1.0553</v>
      </c>
      <c r="H25" s="195"/>
      <c r="I25" s="227">
        <v>1055.25</v>
      </c>
      <c r="J25" s="195"/>
      <c r="K25" s="228">
        <v>0.215</v>
      </c>
      <c r="L25" s="195"/>
      <c r="M25" s="228">
        <v>215</v>
      </c>
      <c r="N25" s="195"/>
      <c r="O25" s="228">
        <v>0.003214</v>
      </c>
      <c r="P25" s="195"/>
      <c r="Q25" s="228">
        <v>0.012628</v>
      </c>
      <c r="R25" s="132"/>
      <c r="S25" s="132"/>
    </row>
    <row r="26" spans="1:19" s="133" customFormat="1" ht="12.75" customHeight="1">
      <c r="A26" s="240" t="s">
        <v>544</v>
      </c>
      <c r="B26" s="223" t="s">
        <v>521</v>
      </c>
      <c r="C26" s="223" t="s">
        <v>545</v>
      </c>
      <c r="D26" s="195"/>
      <c r="E26" s="228">
        <v>17198</v>
      </c>
      <c r="F26" s="195"/>
      <c r="G26" s="228">
        <v>1.6683</v>
      </c>
      <c r="H26" s="195"/>
      <c r="I26" s="227">
        <v>28692.21</v>
      </c>
      <c r="J26" s="195"/>
      <c r="K26" s="228">
        <v>0.215</v>
      </c>
      <c r="L26" s="195"/>
      <c r="M26" s="227">
        <v>3697.57</v>
      </c>
      <c r="N26" s="195"/>
      <c r="O26" s="228">
        <v>0.055267</v>
      </c>
      <c r="P26" s="195"/>
      <c r="Q26" s="228">
        <v>0.217181</v>
      </c>
      <c r="R26" s="132"/>
      <c r="S26" s="132"/>
    </row>
    <row r="27" spans="1:19" s="133" customFormat="1" ht="12.75" customHeight="1">
      <c r="A27" s="240" t="s">
        <v>546</v>
      </c>
      <c r="B27" s="223" t="s">
        <v>524</v>
      </c>
      <c r="C27" s="223" t="s">
        <v>547</v>
      </c>
      <c r="D27" s="195"/>
      <c r="E27" s="228">
        <v>14511</v>
      </c>
      <c r="F27" s="195"/>
      <c r="G27" s="228">
        <v>0.9431</v>
      </c>
      <c r="H27" s="195"/>
      <c r="I27" s="227">
        <v>13684.76</v>
      </c>
      <c r="J27" s="195"/>
      <c r="K27" s="228">
        <v>0.188</v>
      </c>
      <c r="L27" s="195"/>
      <c r="M27" s="227">
        <v>2728.07</v>
      </c>
      <c r="N27" s="195"/>
      <c r="O27" s="228">
        <v>0.003283</v>
      </c>
      <c r="P27" s="195"/>
      <c r="Q27" s="228">
        <v>0.160236</v>
      </c>
      <c r="R27" s="132"/>
      <c r="S27" s="132"/>
    </row>
    <row r="28" spans="1:19" s="133" customFormat="1" ht="12.75" customHeight="1">
      <c r="A28" s="240" t="s">
        <v>546</v>
      </c>
      <c r="B28" s="223" t="s">
        <v>521</v>
      </c>
      <c r="C28" s="223" t="s">
        <v>547</v>
      </c>
      <c r="D28" s="195"/>
      <c r="E28" s="228">
        <v>10000</v>
      </c>
      <c r="F28" s="195"/>
      <c r="G28" s="228">
        <v>0.778</v>
      </c>
      <c r="H28" s="195"/>
      <c r="I28" s="227">
        <v>7780</v>
      </c>
      <c r="J28" s="195"/>
      <c r="K28" s="228">
        <v>0.188</v>
      </c>
      <c r="L28" s="195"/>
      <c r="M28" s="227">
        <v>1880</v>
      </c>
      <c r="N28" s="195"/>
      <c r="O28" s="228">
        <v>0.002263</v>
      </c>
      <c r="P28" s="195"/>
      <c r="Q28" s="228">
        <v>0.110424</v>
      </c>
      <c r="R28" s="132"/>
      <c r="S28" s="132"/>
    </row>
    <row r="29" spans="1:19" s="133" customFormat="1" ht="12.75" customHeight="1">
      <c r="A29" s="240" t="s">
        <v>548</v>
      </c>
      <c r="B29" s="223" t="s">
        <v>524</v>
      </c>
      <c r="C29" s="223" t="s">
        <v>549</v>
      </c>
      <c r="D29" s="195"/>
      <c r="E29" s="228">
        <v>1000</v>
      </c>
      <c r="F29" s="195"/>
      <c r="G29" s="228">
        <v>1.6181</v>
      </c>
      <c r="H29" s="195"/>
      <c r="I29" s="227">
        <v>1618.05</v>
      </c>
      <c r="J29" s="195"/>
      <c r="K29" s="228">
        <v>0.285</v>
      </c>
      <c r="L29" s="195"/>
      <c r="M29" s="228">
        <v>285</v>
      </c>
      <c r="N29" s="195"/>
      <c r="O29" s="228">
        <v>0.000977</v>
      </c>
      <c r="P29" s="195"/>
      <c r="Q29" s="228">
        <v>0.01674</v>
      </c>
      <c r="R29" s="132"/>
      <c r="S29" s="132"/>
    </row>
    <row r="30" spans="1:19" s="133" customFormat="1" ht="12.75" customHeight="1">
      <c r="A30" s="240" t="s">
        <v>548</v>
      </c>
      <c r="B30" s="223" t="s">
        <v>521</v>
      </c>
      <c r="C30" s="223" t="s">
        <v>549</v>
      </c>
      <c r="D30" s="195"/>
      <c r="E30" s="228">
        <v>40723</v>
      </c>
      <c r="F30" s="195"/>
      <c r="G30" s="228">
        <v>0.7745</v>
      </c>
      <c r="H30" s="195"/>
      <c r="I30" s="227">
        <v>31540.41</v>
      </c>
      <c r="J30" s="195"/>
      <c r="K30" s="228">
        <v>0.285</v>
      </c>
      <c r="L30" s="195"/>
      <c r="M30" s="227">
        <v>11606.06</v>
      </c>
      <c r="N30" s="195"/>
      <c r="O30" s="228">
        <v>0.039786</v>
      </c>
      <c r="P30" s="195"/>
      <c r="Q30" s="228">
        <v>0.681694</v>
      </c>
      <c r="R30" s="132"/>
      <c r="S30" s="132"/>
    </row>
    <row r="31" spans="1:19" s="133" customFormat="1" ht="12.75" customHeight="1">
      <c r="A31" s="240" t="s">
        <v>550</v>
      </c>
      <c r="B31" s="223" t="s">
        <v>524</v>
      </c>
      <c r="C31" s="223" t="s">
        <v>551</v>
      </c>
      <c r="D31" s="195"/>
      <c r="E31" s="228">
        <v>5258</v>
      </c>
      <c r="F31" s="195"/>
      <c r="G31" s="228">
        <v>0.8724</v>
      </c>
      <c r="H31" s="195"/>
      <c r="I31" s="227">
        <v>4586.95</v>
      </c>
      <c r="J31" s="195"/>
      <c r="K31" s="228">
        <v>0.2</v>
      </c>
      <c r="L31" s="195"/>
      <c r="M31" s="227">
        <v>1051.6</v>
      </c>
      <c r="N31" s="195"/>
      <c r="O31" s="228">
        <v>0.001365</v>
      </c>
      <c r="P31" s="195"/>
      <c r="Q31" s="228">
        <v>0.061767</v>
      </c>
      <c r="R31" s="132"/>
      <c r="S31" s="132"/>
    </row>
    <row r="32" spans="1:19" s="133" customFormat="1" ht="12.75" customHeight="1">
      <c r="A32" s="240" t="s">
        <v>550</v>
      </c>
      <c r="B32" s="223" t="s">
        <v>521</v>
      </c>
      <c r="C32" s="223" t="s">
        <v>551</v>
      </c>
      <c r="D32" s="195"/>
      <c r="E32" s="228">
        <v>13000</v>
      </c>
      <c r="F32" s="195"/>
      <c r="G32" s="228">
        <v>0.9034</v>
      </c>
      <c r="H32" s="195"/>
      <c r="I32" s="227">
        <v>11744</v>
      </c>
      <c r="J32" s="195"/>
      <c r="K32" s="228">
        <v>0.2</v>
      </c>
      <c r="L32" s="195"/>
      <c r="M32" s="227">
        <v>2600</v>
      </c>
      <c r="N32" s="195"/>
      <c r="O32" s="228">
        <v>0.003375</v>
      </c>
      <c r="P32" s="195"/>
      <c r="Q32" s="228">
        <v>0.152714</v>
      </c>
      <c r="R32" s="132"/>
      <c r="S32" s="132"/>
    </row>
    <row r="33" spans="1:19" s="133" customFormat="1" ht="12.75" customHeight="1">
      <c r="A33" s="240" t="s">
        <v>552</v>
      </c>
      <c r="B33" s="223" t="s">
        <v>524</v>
      </c>
      <c r="C33" s="223" t="s">
        <v>553</v>
      </c>
      <c r="D33" s="195"/>
      <c r="E33" s="228">
        <v>2000</v>
      </c>
      <c r="F33" s="195"/>
      <c r="G33" s="228">
        <v>0.7035</v>
      </c>
      <c r="H33" s="195"/>
      <c r="I33" s="227">
        <v>1407</v>
      </c>
      <c r="J33" s="195"/>
      <c r="K33" s="228">
        <v>0</v>
      </c>
      <c r="L33" s="195"/>
      <c r="M33" s="228">
        <v>0</v>
      </c>
      <c r="N33" s="195"/>
      <c r="O33" s="228">
        <v>0.032935</v>
      </c>
      <c r="P33" s="195"/>
      <c r="Q33" s="228">
        <v>0</v>
      </c>
      <c r="R33" s="132"/>
      <c r="S33" s="132"/>
    </row>
    <row r="34" spans="1:19" s="133" customFormat="1" ht="12.75" customHeight="1">
      <c r="A34" s="240" t="s">
        <v>554</v>
      </c>
      <c r="B34" s="223" t="s">
        <v>524</v>
      </c>
      <c r="C34" s="223" t="s">
        <v>555</v>
      </c>
      <c r="D34" s="195"/>
      <c r="E34" s="228">
        <v>10519</v>
      </c>
      <c r="F34" s="195"/>
      <c r="G34" s="228">
        <v>3.1234</v>
      </c>
      <c r="H34" s="195"/>
      <c r="I34" s="227">
        <v>32854.92</v>
      </c>
      <c r="J34" s="195"/>
      <c r="K34" s="228">
        <v>0.65</v>
      </c>
      <c r="L34" s="195"/>
      <c r="M34" s="227">
        <v>6837.35</v>
      </c>
      <c r="N34" s="195"/>
      <c r="O34" s="228">
        <v>0.006871</v>
      </c>
      <c r="P34" s="195"/>
      <c r="Q34" s="228">
        <v>0.401599</v>
      </c>
      <c r="R34" s="132"/>
      <c r="S34" s="132"/>
    </row>
    <row r="35" spans="1:19" s="133" customFormat="1" ht="12.75" customHeight="1">
      <c r="A35" s="240" t="s">
        <v>556</v>
      </c>
      <c r="B35" s="223" t="s">
        <v>521</v>
      </c>
      <c r="C35" s="223" t="s">
        <v>557</v>
      </c>
      <c r="D35" s="195"/>
      <c r="E35" s="228">
        <v>2000</v>
      </c>
      <c r="F35" s="195"/>
      <c r="G35" s="228">
        <v>1.2896</v>
      </c>
      <c r="H35" s="195"/>
      <c r="I35" s="227">
        <v>2579.12</v>
      </c>
      <c r="J35" s="195"/>
      <c r="K35" s="228">
        <v>0.5</v>
      </c>
      <c r="L35" s="195"/>
      <c r="M35" s="227">
        <v>1000</v>
      </c>
      <c r="N35" s="195"/>
      <c r="O35" s="228">
        <v>0.014413</v>
      </c>
      <c r="P35" s="195"/>
      <c r="Q35" s="228">
        <v>0.058736</v>
      </c>
      <c r="R35" s="132"/>
      <c r="S35" s="132"/>
    </row>
    <row r="36" spans="1:19" s="133" customFormat="1" ht="12.75" customHeight="1">
      <c r="A36" s="240" t="s">
        <v>558</v>
      </c>
      <c r="B36" s="223" t="s">
        <v>521</v>
      </c>
      <c r="C36" s="223" t="s">
        <v>559</v>
      </c>
      <c r="D36" s="195"/>
      <c r="E36" s="228">
        <v>31351</v>
      </c>
      <c r="F36" s="195"/>
      <c r="G36" s="228">
        <v>1.0362</v>
      </c>
      <c r="H36" s="195"/>
      <c r="I36" s="227">
        <v>32486.1</v>
      </c>
      <c r="J36" s="195"/>
      <c r="K36" s="228">
        <v>0.075</v>
      </c>
      <c r="L36" s="195"/>
      <c r="M36" s="227">
        <v>2351.33</v>
      </c>
      <c r="N36" s="195"/>
      <c r="O36" s="228">
        <v>0.199949</v>
      </c>
      <c r="P36" s="195"/>
      <c r="Q36" s="228">
        <v>0.138108</v>
      </c>
      <c r="R36" s="132"/>
      <c r="S36" s="132"/>
    </row>
    <row r="37" spans="1:19" s="133" customFormat="1" ht="12.75" customHeight="1">
      <c r="A37" s="240" t="s">
        <v>560</v>
      </c>
      <c r="B37" s="223" t="s">
        <v>524</v>
      </c>
      <c r="C37" s="223" t="s">
        <v>561</v>
      </c>
      <c r="D37" s="195"/>
      <c r="E37" s="228">
        <v>21</v>
      </c>
      <c r="F37" s="195"/>
      <c r="G37" s="227">
        <v>2505.609</v>
      </c>
      <c r="H37" s="195"/>
      <c r="I37" s="227">
        <v>52617.79</v>
      </c>
      <c r="J37" s="195"/>
      <c r="K37" s="227">
        <v>1201</v>
      </c>
      <c r="L37" s="195"/>
      <c r="M37" s="227">
        <v>25221</v>
      </c>
      <c r="N37" s="195"/>
      <c r="O37" s="228">
        <v>0.015146</v>
      </c>
      <c r="P37" s="195"/>
      <c r="Q37" s="228">
        <v>1.481382</v>
      </c>
      <c r="R37" s="132"/>
      <c r="S37" s="132"/>
    </row>
    <row r="38" spans="1:19" s="133" customFormat="1" ht="12.75" customHeight="1">
      <c r="A38" s="240" t="s">
        <v>562</v>
      </c>
      <c r="B38" s="223" t="s">
        <v>524</v>
      </c>
      <c r="C38" s="223" t="s">
        <v>563</v>
      </c>
      <c r="D38" s="195"/>
      <c r="E38" s="228">
        <v>141593</v>
      </c>
      <c r="F38" s="195"/>
      <c r="G38" s="228">
        <v>1</v>
      </c>
      <c r="H38" s="195"/>
      <c r="I38" s="227">
        <v>141593</v>
      </c>
      <c r="J38" s="195"/>
      <c r="K38" s="228">
        <v>0.593</v>
      </c>
      <c r="L38" s="195"/>
      <c r="M38" s="227">
        <v>83964.65</v>
      </c>
      <c r="N38" s="195"/>
      <c r="O38" s="228">
        <v>0.105166</v>
      </c>
      <c r="P38" s="195"/>
      <c r="Q38" s="228">
        <v>4.931754</v>
      </c>
      <c r="R38" s="132"/>
      <c r="S38" s="132"/>
    </row>
    <row r="39" spans="1:19" s="133" customFormat="1" ht="12.75" customHeight="1">
      <c r="A39" s="240" t="s">
        <v>562</v>
      </c>
      <c r="B39" s="223" t="s">
        <v>521</v>
      </c>
      <c r="C39" s="223" t="s">
        <v>563</v>
      </c>
      <c r="D39" s="195"/>
      <c r="E39" s="228">
        <v>246440</v>
      </c>
      <c r="F39" s="195"/>
      <c r="G39" s="228">
        <v>1</v>
      </c>
      <c r="H39" s="195"/>
      <c r="I39" s="227">
        <v>246440</v>
      </c>
      <c r="J39" s="195"/>
      <c r="K39" s="228">
        <v>0.593</v>
      </c>
      <c r="L39" s="195"/>
      <c r="M39" s="227">
        <v>146138.92</v>
      </c>
      <c r="N39" s="195"/>
      <c r="O39" s="228">
        <v>0.183039</v>
      </c>
      <c r="P39" s="195"/>
      <c r="Q39" s="228">
        <v>8.583626</v>
      </c>
      <c r="R39" s="132"/>
      <c r="S39" s="132"/>
    </row>
    <row r="40" spans="1:19" s="133" customFormat="1" ht="12.75" customHeight="1">
      <c r="A40" s="240" t="s">
        <v>564</v>
      </c>
      <c r="B40" s="223" t="s">
        <v>521</v>
      </c>
      <c r="C40" s="223" t="s">
        <v>565</v>
      </c>
      <c r="D40" s="195"/>
      <c r="E40" s="228">
        <v>37883</v>
      </c>
      <c r="F40" s="195"/>
      <c r="G40" s="228">
        <v>0.514</v>
      </c>
      <c r="H40" s="195"/>
      <c r="I40" s="227">
        <v>19473.43</v>
      </c>
      <c r="J40" s="195"/>
      <c r="K40" s="228">
        <v>0.017</v>
      </c>
      <c r="L40" s="195"/>
      <c r="M40" s="228">
        <v>644.01</v>
      </c>
      <c r="N40" s="195"/>
      <c r="O40" s="228">
        <v>0.00997</v>
      </c>
      <c r="P40" s="195"/>
      <c r="Q40" s="228">
        <v>0.037827</v>
      </c>
      <c r="R40" s="132"/>
      <c r="S40" s="132"/>
    </row>
    <row r="41" spans="1:19" s="133" customFormat="1" ht="12.75" customHeight="1">
      <c r="A41" s="240" t="s">
        <v>566</v>
      </c>
      <c r="B41" s="223" t="s">
        <v>524</v>
      </c>
      <c r="C41" s="223" t="s">
        <v>567</v>
      </c>
      <c r="D41" s="195"/>
      <c r="E41" s="228">
        <v>16020</v>
      </c>
      <c r="F41" s="195"/>
      <c r="G41" s="228">
        <v>0.4663</v>
      </c>
      <c r="H41" s="195"/>
      <c r="I41" s="227">
        <v>7469.99</v>
      </c>
      <c r="J41" s="195"/>
      <c r="K41" s="228">
        <v>0.0089</v>
      </c>
      <c r="L41" s="195"/>
      <c r="M41" s="228">
        <v>142.58</v>
      </c>
      <c r="N41" s="195"/>
      <c r="O41" s="228">
        <v>0.006093</v>
      </c>
      <c r="P41" s="195"/>
      <c r="Q41" s="228">
        <v>0.008375</v>
      </c>
      <c r="R41" s="132"/>
      <c r="S41" s="132"/>
    </row>
    <row r="42" spans="1:19" s="133" customFormat="1" ht="12.75" customHeight="1">
      <c r="A42" s="240" t="s">
        <v>566</v>
      </c>
      <c r="B42" s="223" t="s">
        <v>521</v>
      </c>
      <c r="C42" s="223" t="s">
        <v>567</v>
      </c>
      <c r="D42" s="195"/>
      <c r="E42" s="228">
        <v>12395</v>
      </c>
      <c r="F42" s="195"/>
      <c r="G42" s="228">
        <v>0.3558</v>
      </c>
      <c r="H42" s="195"/>
      <c r="I42" s="227">
        <v>4410.5</v>
      </c>
      <c r="J42" s="195"/>
      <c r="K42" s="228">
        <v>0.0089</v>
      </c>
      <c r="L42" s="195"/>
      <c r="M42" s="228">
        <v>110.32</v>
      </c>
      <c r="N42" s="195"/>
      <c r="O42" s="228">
        <v>0.004714</v>
      </c>
      <c r="P42" s="195"/>
      <c r="Q42" s="228">
        <v>0.00648</v>
      </c>
      <c r="R42" s="132"/>
      <c r="S42" s="132"/>
    </row>
    <row r="43" spans="1:19" s="133" customFormat="1" ht="12.75" customHeight="1">
      <c r="A43" s="240" t="s">
        <v>568</v>
      </c>
      <c r="B43" s="223" t="s">
        <v>521</v>
      </c>
      <c r="C43" s="223" t="s">
        <v>569</v>
      </c>
      <c r="D43" s="195"/>
      <c r="E43" s="228">
        <v>10000</v>
      </c>
      <c r="F43" s="195"/>
      <c r="G43" s="228">
        <v>0.2365</v>
      </c>
      <c r="H43" s="195"/>
      <c r="I43" s="227">
        <v>2365</v>
      </c>
      <c r="J43" s="195"/>
      <c r="K43" s="228">
        <v>0.02</v>
      </c>
      <c r="L43" s="195"/>
      <c r="M43" s="228">
        <v>200</v>
      </c>
      <c r="N43" s="195"/>
      <c r="O43" s="228">
        <v>0.003906</v>
      </c>
      <c r="P43" s="195"/>
      <c r="Q43" s="228">
        <v>0.011747</v>
      </c>
      <c r="R43" s="132"/>
      <c r="S43" s="132"/>
    </row>
    <row r="44" spans="1:19" s="133" customFormat="1" ht="12.75" customHeight="1">
      <c r="A44" s="240" t="s">
        <v>568</v>
      </c>
      <c r="B44" s="223" t="s">
        <v>524</v>
      </c>
      <c r="C44" s="223" t="s">
        <v>569</v>
      </c>
      <c r="D44" s="195"/>
      <c r="E44" s="228">
        <v>23916</v>
      </c>
      <c r="F44" s="195"/>
      <c r="G44" s="228">
        <v>0.7777</v>
      </c>
      <c r="H44" s="195"/>
      <c r="I44" s="227">
        <v>18599.6</v>
      </c>
      <c r="J44" s="195"/>
      <c r="K44" s="228">
        <v>0.02</v>
      </c>
      <c r="L44" s="195"/>
      <c r="M44" s="228">
        <v>478.32</v>
      </c>
      <c r="N44" s="195"/>
      <c r="O44" s="228">
        <v>0.009342</v>
      </c>
      <c r="P44" s="195"/>
      <c r="Q44" s="228">
        <v>0.028095</v>
      </c>
      <c r="R44" s="132"/>
      <c r="S44" s="132"/>
    </row>
    <row r="45" spans="1:19" s="133" customFormat="1" ht="12.75" customHeight="1">
      <c r="A45" s="240" t="s">
        <v>570</v>
      </c>
      <c r="B45" s="223" t="s">
        <v>524</v>
      </c>
      <c r="C45" s="223" t="s">
        <v>571</v>
      </c>
      <c r="D45" s="195"/>
      <c r="E45" s="228">
        <v>1091</v>
      </c>
      <c r="F45" s="195"/>
      <c r="G45" s="228">
        <v>1.9079</v>
      </c>
      <c r="H45" s="195"/>
      <c r="I45" s="227">
        <v>2081.53</v>
      </c>
      <c r="J45" s="195"/>
      <c r="K45" s="228">
        <v>0.909</v>
      </c>
      <c r="L45" s="195"/>
      <c r="M45" s="228">
        <v>991.72</v>
      </c>
      <c r="N45" s="195"/>
      <c r="O45" s="228">
        <v>0.000222</v>
      </c>
      <c r="P45" s="195"/>
      <c r="Q45" s="228">
        <v>0.05825</v>
      </c>
      <c r="R45" s="132"/>
      <c r="S45" s="132"/>
    </row>
    <row r="46" spans="1:19" s="133" customFormat="1" ht="12.75" customHeight="1">
      <c r="A46" s="240" t="s">
        <v>570</v>
      </c>
      <c r="B46" s="223" t="s">
        <v>521</v>
      </c>
      <c r="C46" s="223" t="s">
        <v>571</v>
      </c>
      <c r="D46" s="195"/>
      <c r="E46" s="228">
        <v>85000</v>
      </c>
      <c r="F46" s="195"/>
      <c r="G46" s="228">
        <v>1.0818</v>
      </c>
      <c r="H46" s="195"/>
      <c r="I46" s="227">
        <v>91953.14</v>
      </c>
      <c r="J46" s="195"/>
      <c r="K46" s="228">
        <v>0.909</v>
      </c>
      <c r="L46" s="195"/>
      <c r="M46" s="227">
        <v>77265</v>
      </c>
      <c r="N46" s="195"/>
      <c r="O46" s="228">
        <v>0.017298</v>
      </c>
      <c r="P46" s="195"/>
      <c r="Q46" s="228">
        <v>4.538243</v>
      </c>
      <c r="R46" s="132"/>
      <c r="S46" s="132"/>
    </row>
    <row r="47" spans="1:17" s="133" customFormat="1" ht="12.75">
      <c r="A47" s="241"/>
      <c r="B47" s="142"/>
      <c r="C47" s="143"/>
      <c r="D47" s="144"/>
      <c r="E47" s="145"/>
      <c r="F47" s="144"/>
      <c r="G47" s="143"/>
      <c r="H47" s="144"/>
      <c r="I47" s="146">
        <f>SUM(I17:I46)</f>
        <v>982945.6799999999</v>
      </c>
      <c r="J47" s="144"/>
      <c r="K47" s="147"/>
      <c r="L47" s="144"/>
      <c r="M47" s="146">
        <f>SUM(M17:M46)</f>
        <v>380019.43</v>
      </c>
      <c r="N47" s="144"/>
      <c r="O47" s="148"/>
      <c r="P47" s="144"/>
      <c r="Q47" s="149">
        <f>SUM(Q17:Q46)</f>
        <v>22.32085</v>
      </c>
    </row>
    <row r="48" spans="1:17" s="133" customFormat="1" ht="12.75">
      <c r="A48" s="150" t="s">
        <v>39</v>
      </c>
      <c r="B48" s="150"/>
      <c r="C48" s="159"/>
      <c r="D48" s="151">
        <v>603</v>
      </c>
      <c r="E48" s="140"/>
      <c r="F48" s="151">
        <v>614</v>
      </c>
      <c r="G48" s="140"/>
      <c r="H48" s="151">
        <v>625</v>
      </c>
      <c r="I48" s="152"/>
      <c r="J48" s="151">
        <v>636</v>
      </c>
      <c r="K48" s="152"/>
      <c r="L48" s="151">
        <v>647</v>
      </c>
      <c r="M48" s="152"/>
      <c r="N48" s="151">
        <v>658</v>
      </c>
      <c r="O48" s="152"/>
      <c r="P48" s="151">
        <v>669</v>
      </c>
      <c r="Q48" s="141"/>
    </row>
    <row r="49" spans="1:19" s="133" customFormat="1" ht="15" customHeight="1">
      <c r="A49" s="139" t="s">
        <v>463</v>
      </c>
      <c r="B49" s="139"/>
      <c r="C49" s="150"/>
      <c r="D49" s="151">
        <v>604</v>
      </c>
      <c r="E49" s="152"/>
      <c r="F49" s="153">
        <v>615</v>
      </c>
      <c r="G49" s="150"/>
      <c r="H49" s="153">
        <v>626</v>
      </c>
      <c r="I49" s="154"/>
      <c r="J49" s="155">
        <v>637</v>
      </c>
      <c r="K49" s="144"/>
      <c r="L49" s="156">
        <v>648</v>
      </c>
      <c r="M49" s="154"/>
      <c r="N49" s="157">
        <v>659</v>
      </c>
      <c r="O49" s="144"/>
      <c r="P49" s="155">
        <v>670</v>
      </c>
      <c r="Q49" s="158"/>
      <c r="R49" s="132"/>
      <c r="S49" s="132"/>
    </row>
    <row r="50" spans="1:19" s="133" customFormat="1" ht="12.75" customHeight="1">
      <c r="A50" s="243" t="s">
        <v>572</v>
      </c>
      <c r="B50" s="223" t="s">
        <v>524</v>
      </c>
      <c r="C50" s="223" t="s">
        <v>573</v>
      </c>
      <c r="D50" s="151"/>
      <c r="E50" s="228">
        <v>1400</v>
      </c>
      <c r="F50" s="153"/>
      <c r="G50" s="228">
        <v>7.2075</v>
      </c>
      <c r="H50" s="153"/>
      <c r="I50" s="227">
        <v>10090.5</v>
      </c>
      <c r="J50" s="155"/>
      <c r="K50" s="228">
        <v>1.7203</v>
      </c>
      <c r="L50" s="156"/>
      <c r="M50" s="227">
        <v>2408.42</v>
      </c>
      <c r="N50" s="157"/>
      <c r="O50" s="228">
        <v>0.110791</v>
      </c>
      <c r="P50" s="155"/>
      <c r="Q50" s="228">
        <v>0.141461</v>
      </c>
      <c r="R50" s="132"/>
      <c r="S50" s="132"/>
    </row>
    <row r="51" spans="1:19" s="133" customFormat="1" ht="12.75" customHeight="1">
      <c r="A51" s="240" t="s">
        <v>574</v>
      </c>
      <c r="B51" s="223" t="s">
        <v>524</v>
      </c>
      <c r="C51" s="223" t="s">
        <v>575</v>
      </c>
      <c r="D51" s="151"/>
      <c r="E51" s="228">
        <v>347</v>
      </c>
      <c r="F51" s="153"/>
      <c r="G51" s="228">
        <v>30.7985</v>
      </c>
      <c r="H51" s="153"/>
      <c r="I51" s="227">
        <v>10687.09</v>
      </c>
      <c r="J51" s="155"/>
      <c r="K51" s="228">
        <v>7.3</v>
      </c>
      <c r="L51" s="156"/>
      <c r="M51" s="227">
        <v>2533.1</v>
      </c>
      <c r="N51" s="157"/>
      <c r="O51" s="228">
        <v>0.032057</v>
      </c>
      <c r="P51" s="155"/>
      <c r="Q51" s="228">
        <v>0.148784</v>
      </c>
      <c r="R51" s="132"/>
      <c r="S51" s="132"/>
    </row>
    <row r="52" spans="1:19" s="133" customFormat="1" ht="12.75" customHeight="1">
      <c r="A52" s="240" t="s">
        <v>576</v>
      </c>
      <c r="B52" s="223" t="s">
        <v>521</v>
      </c>
      <c r="C52" s="223" t="s">
        <v>577</v>
      </c>
      <c r="D52" s="151"/>
      <c r="E52" s="228">
        <v>101643</v>
      </c>
      <c r="F52" s="153"/>
      <c r="G52" s="228">
        <v>1</v>
      </c>
      <c r="H52" s="153"/>
      <c r="I52" s="227">
        <v>101643</v>
      </c>
      <c r="J52" s="155"/>
      <c r="K52" s="228">
        <v>0.022</v>
      </c>
      <c r="L52" s="156"/>
      <c r="M52" s="227">
        <v>2236.15</v>
      </c>
      <c r="N52" s="157"/>
      <c r="O52" s="228">
        <v>0.078454</v>
      </c>
      <c r="P52" s="155"/>
      <c r="Q52" s="228">
        <v>0.131343</v>
      </c>
      <c r="R52" s="132"/>
      <c r="S52" s="132"/>
    </row>
    <row r="53" spans="1:19" s="133" customFormat="1" ht="12.75" customHeight="1">
      <c r="A53" s="240" t="s">
        <v>578</v>
      </c>
      <c r="B53" s="223" t="s">
        <v>521</v>
      </c>
      <c r="C53" s="223" t="s">
        <v>579</v>
      </c>
      <c r="D53" s="151"/>
      <c r="E53" s="228">
        <v>1663</v>
      </c>
      <c r="F53" s="153"/>
      <c r="G53" s="228">
        <v>32</v>
      </c>
      <c r="H53" s="153"/>
      <c r="I53" s="227">
        <v>53216</v>
      </c>
      <c r="J53" s="155"/>
      <c r="K53" s="228">
        <v>0.5159</v>
      </c>
      <c r="L53" s="156"/>
      <c r="M53" s="228">
        <v>857.94</v>
      </c>
      <c r="N53" s="157"/>
      <c r="O53" s="228">
        <v>0.099035</v>
      </c>
      <c r="P53" s="155"/>
      <c r="Q53" s="228">
        <v>0.050392</v>
      </c>
      <c r="R53" s="132"/>
      <c r="S53" s="132"/>
    </row>
    <row r="54" spans="1:19" s="133" customFormat="1" ht="12.75" customHeight="1">
      <c r="A54" s="240" t="s">
        <v>580</v>
      </c>
      <c r="B54" s="223" t="s">
        <v>521</v>
      </c>
      <c r="C54" s="223" t="s">
        <v>581</v>
      </c>
      <c r="D54" s="151"/>
      <c r="E54" s="228">
        <v>2650</v>
      </c>
      <c r="F54" s="153"/>
      <c r="G54" s="228">
        <v>17</v>
      </c>
      <c r="H54" s="153"/>
      <c r="I54" s="227">
        <v>45050</v>
      </c>
      <c r="J54" s="155"/>
      <c r="K54" s="228">
        <v>0.5</v>
      </c>
      <c r="L54" s="156"/>
      <c r="M54" s="227">
        <v>1325</v>
      </c>
      <c r="N54" s="157"/>
      <c r="O54" s="228">
        <v>0.035577</v>
      </c>
      <c r="P54" s="155"/>
      <c r="Q54" s="228">
        <v>0.077825</v>
      </c>
      <c r="R54" s="132"/>
      <c r="S54" s="132"/>
    </row>
    <row r="55" spans="1:17" s="133" customFormat="1" ht="12.75">
      <c r="A55" s="139" t="s">
        <v>464</v>
      </c>
      <c r="B55" s="139"/>
      <c r="C55" s="159"/>
      <c r="D55" s="151">
        <v>605</v>
      </c>
      <c r="E55" s="144"/>
      <c r="F55" s="153">
        <v>616</v>
      </c>
      <c r="G55" s="160"/>
      <c r="H55" s="156">
        <v>627</v>
      </c>
      <c r="I55" s="161">
        <f>SUM(I50:I54)</f>
        <v>220686.59</v>
      </c>
      <c r="J55" s="153">
        <v>638</v>
      </c>
      <c r="K55" s="150"/>
      <c r="L55" s="156">
        <v>649</v>
      </c>
      <c r="M55" s="161">
        <f>SUM(M50:M54)</f>
        <v>9360.61</v>
      </c>
      <c r="N55" s="162">
        <v>660</v>
      </c>
      <c r="O55" s="150"/>
      <c r="P55" s="156">
        <v>671</v>
      </c>
      <c r="Q55" s="163">
        <f>SUM(Q50:Q54)</f>
        <v>0.549805</v>
      </c>
    </row>
    <row r="56" spans="1:17" s="133" customFormat="1" ht="12.75">
      <c r="A56" s="139"/>
      <c r="B56" s="139"/>
      <c r="C56" s="159"/>
      <c r="D56" s="151"/>
      <c r="E56" s="144"/>
      <c r="F56" s="153"/>
      <c r="G56" s="160"/>
      <c r="H56" s="156"/>
      <c r="I56" s="161"/>
      <c r="J56" s="153"/>
      <c r="K56" s="150"/>
      <c r="L56" s="156"/>
      <c r="M56" s="161"/>
      <c r="N56" s="162"/>
      <c r="O56" s="150"/>
      <c r="P56" s="156"/>
      <c r="Q56" s="163"/>
    </row>
    <row r="57" spans="1:21" s="133" customFormat="1" ht="12.75" customHeight="1">
      <c r="A57" s="164" t="s">
        <v>465</v>
      </c>
      <c r="B57" s="164"/>
      <c r="C57" s="159"/>
      <c r="D57" s="151">
        <v>606</v>
      </c>
      <c r="E57" s="165"/>
      <c r="F57" s="153">
        <v>617</v>
      </c>
      <c r="G57" s="160"/>
      <c r="H57" s="156">
        <v>628</v>
      </c>
      <c r="I57" s="161"/>
      <c r="J57" s="153">
        <v>639</v>
      </c>
      <c r="K57" s="150"/>
      <c r="L57" s="156">
        <v>650</v>
      </c>
      <c r="M57" s="161"/>
      <c r="N57" s="162">
        <v>661</v>
      </c>
      <c r="O57" s="150"/>
      <c r="P57" s="156">
        <v>672</v>
      </c>
      <c r="Q57" s="166"/>
      <c r="R57" s="132"/>
      <c r="S57" s="132"/>
      <c r="T57" s="167"/>
      <c r="U57" s="167"/>
    </row>
    <row r="58" spans="1:21" s="133" customFormat="1" ht="12.75" customHeight="1">
      <c r="A58" s="139" t="s">
        <v>38</v>
      </c>
      <c r="B58" s="139"/>
      <c r="C58" s="159"/>
      <c r="D58" s="151">
        <v>607</v>
      </c>
      <c r="E58" s="165"/>
      <c r="F58" s="153">
        <v>618</v>
      </c>
      <c r="G58" s="160"/>
      <c r="H58" s="156">
        <v>629</v>
      </c>
      <c r="I58" s="150"/>
      <c r="J58" s="153">
        <v>640</v>
      </c>
      <c r="K58" s="150"/>
      <c r="L58" s="156">
        <v>651</v>
      </c>
      <c r="M58" s="168"/>
      <c r="N58" s="162">
        <v>662</v>
      </c>
      <c r="O58" s="150"/>
      <c r="P58" s="156">
        <v>673</v>
      </c>
      <c r="Q58" s="150"/>
      <c r="R58" s="132"/>
      <c r="S58" s="132"/>
      <c r="T58" s="167"/>
      <c r="U58" s="167"/>
    </row>
    <row r="59" spans="1:21" s="133" customFormat="1" ht="12.75">
      <c r="A59" s="139" t="s">
        <v>39</v>
      </c>
      <c r="B59" s="139"/>
      <c r="C59" s="159"/>
      <c r="D59" s="151">
        <v>608</v>
      </c>
      <c r="E59" s="150"/>
      <c r="F59" s="151">
        <v>619</v>
      </c>
      <c r="G59" s="150"/>
      <c r="H59" s="151">
        <v>630</v>
      </c>
      <c r="I59" s="169"/>
      <c r="J59" s="153">
        <v>641</v>
      </c>
      <c r="K59" s="150"/>
      <c r="L59" s="156">
        <v>652</v>
      </c>
      <c r="M59" s="169"/>
      <c r="N59" s="156">
        <v>663</v>
      </c>
      <c r="O59" s="150"/>
      <c r="P59" s="156">
        <v>674</v>
      </c>
      <c r="Q59" s="170"/>
      <c r="R59" s="132"/>
      <c r="S59" s="132"/>
      <c r="T59" s="167"/>
      <c r="U59" s="167"/>
    </row>
    <row r="60" spans="1:21" s="133" customFormat="1" ht="12.75">
      <c r="A60" s="139" t="s">
        <v>463</v>
      </c>
      <c r="B60" s="139"/>
      <c r="C60" s="159"/>
      <c r="D60" s="151">
        <v>609</v>
      </c>
      <c r="E60" s="144"/>
      <c r="F60" s="151">
        <v>620</v>
      </c>
      <c r="G60" s="144"/>
      <c r="H60" s="151">
        <v>631</v>
      </c>
      <c r="I60" s="144"/>
      <c r="J60" s="153">
        <v>642</v>
      </c>
      <c r="K60" s="144"/>
      <c r="L60" s="156">
        <v>653</v>
      </c>
      <c r="M60" s="144"/>
      <c r="N60" s="156">
        <v>664</v>
      </c>
      <c r="O60" s="144"/>
      <c r="P60" s="156">
        <v>675</v>
      </c>
      <c r="Q60" s="141"/>
      <c r="R60" s="132"/>
      <c r="S60" s="132"/>
      <c r="T60" s="167"/>
      <c r="U60" s="167"/>
    </row>
    <row r="61" spans="1:21" s="133" customFormat="1" ht="12.75">
      <c r="A61" s="220" t="s">
        <v>466</v>
      </c>
      <c r="B61" s="220"/>
      <c r="C61" s="205"/>
      <c r="D61" s="151">
        <v>610</v>
      </c>
      <c r="E61" s="171"/>
      <c r="F61" s="151">
        <v>621</v>
      </c>
      <c r="G61" s="172"/>
      <c r="H61" s="151">
        <v>632</v>
      </c>
      <c r="I61" s="173"/>
      <c r="J61" s="153">
        <v>643</v>
      </c>
      <c r="K61" s="174"/>
      <c r="L61" s="156">
        <v>654</v>
      </c>
      <c r="M61" s="175"/>
      <c r="N61" s="156">
        <v>665</v>
      </c>
      <c r="O61" s="176"/>
      <c r="P61" s="156">
        <v>676</v>
      </c>
      <c r="Q61" s="177"/>
      <c r="R61" s="167"/>
      <c r="S61" s="167"/>
      <c r="T61" s="132"/>
      <c r="U61" s="132"/>
    </row>
    <row r="62" spans="1:21" s="133" customFormat="1" ht="12.75">
      <c r="A62" s="242" t="s">
        <v>467</v>
      </c>
      <c r="B62" s="242"/>
      <c r="C62" s="242"/>
      <c r="D62" s="151">
        <v>611</v>
      </c>
      <c r="E62" s="178"/>
      <c r="F62" s="151">
        <v>622</v>
      </c>
      <c r="G62" s="179"/>
      <c r="H62" s="151">
        <v>633</v>
      </c>
      <c r="I62" s="173">
        <f>I47+I55</f>
        <v>1203632.27</v>
      </c>
      <c r="J62" s="153">
        <v>644</v>
      </c>
      <c r="K62" s="174"/>
      <c r="L62" s="156">
        <v>655</v>
      </c>
      <c r="M62" s="175">
        <f>M47+M55</f>
        <v>389380.04</v>
      </c>
      <c r="N62" s="156">
        <v>666</v>
      </c>
      <c r="O62" s="176"/>
      <c r="P62" s="156">
        <v>677</v>
      </c>
      <c r="Q62" s="180">
        <f>Q47+Q55</f>
        <v>22.870655</v>
      </c>
      <c r="R62" s="167"/>
      <c r="S62" s="167"/>
      <c r="T62" s="132"/>
      <c r="U62" s="132"/>
    </row>
    <row r="63" spans="1:17" s="133" customFormat="1" ht="12.75">
      <c r="A63" s="124"/>
      <c r="B63" s="124"/>
      <c r="C63" s="124"/>
      <c r="D63" s="124"/>
      <c r="E63" s="124"/>
      <c r="F63" s="124"/>
      <c r="G63" s="124"/>
      <c r="H63" s="124"/>
      <c r="I63" s="181"/>
      <c r="J63" s="123"/>
      <c r="K63" s="123"/>
      <c r="L63" s="123"/>
      <c r="M63" s="181"/>
      <c r="N63" s="123"/>
      <c r="O63" s="123"/>
      <c r="P63" s="182"/>
      <c r="Q63" s="123"/>
    </row>
    <row r="64" spans="1:17" s="133" customFormat="1" ht="12.75">
      <c r="A64" s="183" t="s">
        <v>468</v>
      </c>
      <c r="B64" s="183"/>
      <c r="C64" s="183"/>
      <c r="D64" s="183"/>
      <c r="E64" s="183"/>
      <c r="F64" s="124"/>
      <c r="G64" s="124"/>
      <c r="H64" s="124"/>
      <c r="I64" s="124"/>
      <c r="J64" s="184" t="s">
        <v>222</v>
      </c>
      <c r="K64" s="124"/>
      <c r="L64" s="124"/>
      <c r="M64" s="329" t="s">
        <v>469</v>
      </c>
      <c r="N64" s="329"/>
      <c r="O64" s="329"/>
      <c r="P64" s="329"/>
      <c r="Q64" s="329"/>
    </row>
    <row r="65" spans="1:17" s="133" customFormat="1" ht="12.75">
      <c r="A65" s="183" t="s">
        <v>507</v>
      </c>
      <c r="B65" s="183"/>
      <c r="C65" s="183"/>
      <c r="D65" s="183" t="s">
        <v>470</v>
      </c>
      <c r="E65" s="124"/>
      <c r="F65" s="124"/>
      <c r="G65" s="124"/>
      <c r="H65" s="124"/>
      <c r="I65" s="124"/>
      <c r="J65" s="124"/>
      <c r="K65" s="183"/>
      <c r="L65" s="124"/>
      <c r="M65" s="329" t="s">
        <v>441</v>
      </c>
      <c r="N65" s="329"/>
      <c r="O65" s="329"/>
      <c r="P65" s="329"/>
      <c r="Q65" s="329"/>
    </row>
    <row r="66" spans="1:17" s="133" customFormat="1" ht="12.75">
      <c r="A66" s="123"/>
      <c r="B66" s="123"/>
      <c r="C66" s="123"/>
      <c r="D66" s="123"/>
      <c r="E66" s="126"/>
      <c r="F66" s="123"/>
      <c r="G66" s="127"/>
      <c r="H66" s="123"/>
      <c r="I66" s="123"/>
      <c r="J66" s="123"/>
      <c r="K66" s="127"/>
      <c r="L66" s="123"/>
      <c r="M66" s="128"/>
      <c r="N66" s="123"/>
      <c r="O66" s="185"/>
      <c r="P66" s="123"/>
      <c r="Q66" s="123"/>
    </row>
    <row r="67" spans="1:17" s="133" customFormat="1" ht="12.75">
      <c r="A67" s="123"/>
      <c r="B67" s="123"/>
      <c r="C67" s="124" t="s">
        <v>471</v>
      </c>
      <c r="D67" s="123"/>
      <c r="E67" s="123"/>
      <c r="F67" s="126"/>
      <c r="G67" s="123"/>
      <c r="H67" s="123"/>
      <c r="I67" s="186"/>
      <c r="J67" s="186"/>
      <c r="K67" s="127"/>
      <c r="L67" s="123"/>
      <c r="M67" s="128"/>
      <c r="N67" s="123"/>
      <c r="O67" s="124"/>
      <c r="P67" s="123"/>
      <c r="Q67" s="123"/>
    </row>
    <row r="68" spans="1:17" s="133" customFormat="1" ht="12.75">
      <c r="A68" s="123"/>
      <c r="B68" s="123"/>
      <c r="C68" s="124" t="s">
        <v>472</v>
      </c>
      <c r="D68" s="124"/>
      <c r="E68" s="124"/>
      <c r="F68" s="124"/>
      <c r="G68" s="124"/>
      <c r="H68" s="123"/>
      <c r="I68" s="123"/>
      <c r="J68" s="123"/>
      <c r="K68" s="127"/>
      <c r="L68" s="123"/>
      <c r="M68" s="128"/>
      <c r="N68" s="123"/>
      <c r="O68" s="185"/>
      <c r="P68" s="123"/>
      <c r="Q68" s="123"/>
    </row>
    <row r="69" spans="1:17" s="133" customFormat="1" ht="12.75">
      <c r="A69" s="124"/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3"/>
    </row>
    <row r="70" spans="1:17" s="133" customFormat="1" ht="12.75">
      <c r="A70" s="124"/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3"/>
    </row>
    <row r="71" spans="1:17" s="133" customFormat="1" ht="12.75">
      <c r="A71" s="124"/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3"/>
    </row>
  </sheetData>
  <sheetProtection/>
  <mergeCells count="21">
    <mergeCell ref="I10:I13"/>
    <mergeCell ref="K10:K13"/>
    <mergeCell ref="J10:J14"/>
    <mergeCell ref="D10:D14"/>
    <mergeCell ref="F10:F14"/>
    <mergeCell ref="M65:Q65"/>
    <mergeCell ref="O10:O13"/>
    <mergeCell ref="P10:P14"/>
    <mergeCell ref="Q10:Q13"/>
    <mergeCell ref="M64:Q64"/>
    <mergeCell ref="G10:G13"/>
    <mergeCell ref="A14:C14"/>
    <mergeCell ref="N10:N14"/>
    <mergeCell ref="A10:C10"/>
    <mergeCell ref="E10:E13"/>
    <mergeCell ref="B11:B13"/>
    <mergeCell ref="C11:C13"/>
    <mergeCell ref="H10:H14"/>
    <mergeCell ref="M10:M13"/>
    <mergeCell ref="L10:L14"/>
    <mergeCell ref="A11:A13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0">
      <selection activeCell="O19" sqref="O19"/>
    </sheetView>
  </sheetViews>
  <sheetFormatPr defaultColWidth="9.140625" defaultRowHeight="12.75"/>
  <cols>
    <col min="1" max="1" width="2.8515625" style="0" customWidth="1"/>
    <col min="8" max="8" width="10.7109375" style="0" customWidth="1"/>
    <col min="9" max="9" width="11.28125" style="0" customWidth="1"/>
  </cols>
  <sheetData>
    <row r="1" spans="1:2" ht="12.75">
      <c r="A1" s="4" t="s">
        <v>450</v>
      </c>
      <c r="B1" s="4"/>
    </row>
    <row r="2" spans="1:2" ht="12.75">
      <c r="A2" s="4" t="s">
        <v>444</v>
      </c>
      <c r="B2" s="4"/>
    </row>
    <row r="3" spans="1:2" ht="12.75">
      <c r="A3" s="4" t="s">
        <v>328</v>
      </c>
      <c r="B3" s="4"/>
    </row>
    <row r="4" spans="1:2" ht="12.75">
      <c r="A4" s="103" t="s">
        <v>329</v>
      </c>
      <c r="B4" s="4"/>
    </row>
    <row r="5" spans="1:7" ht="12.75">
      <c r="A5" s="4" t="s">
        <v>330</v>
      </c>
      <c r="B5" s="4"/>
      <c r="F5" s="77"/>
      <c r="G5" s="77"/>
    </row>
    <row r="6" spans="1:7" ht="12.75">
      <c r="A6" s="4" t="s">
        <v>442</v>
      </c>
      <c r="B6" s="4"/>
      <c r="F6" s="77"/>
      <c r="G6" s="77"/>
    </row>
    <row r="7" spans="1:2" ht="12.75">
      <c r="A7" s="4"/>
      <c r="B7" s="4"/>
    </row>
    <row r="8" spans="1:9" ht="12.75">
      <c r="A8" s="347" t="s">
        <v>44</v>
      </c>
      <c r="B8" s="347"/>
      <c r="C8" s="347"/>
      <c r="D8" s="347"/>
      <c r="E8" s="347"/>
      <c r="F8" s="347"/>
      <c r="G8" s="347"/>
      <c r="H8" s="347"/>
      <c r="I8" s="347"/>
    </row>
    <row r="9" spans="1:9" ht="12.75">
      <c r="A9" s="347" t="s">
        <v>43</v>
      </c>
      <c r="B9" s="347"/>
      <c r="C9" s="347"/>
      <c r="D9" s="347"/>
      <c r="E9" s="347"/>
      <c r="F9" s="347"/>
      <c r="G9" s="347"/>
      <c r="H9" s="347"/>
      <c r="I9" s="347"/>
    </row>
    <row r="10" spans="2:9" ht="12.75">
      <c r="B10" s="37" t="s">
        <v>428</v>
      </c>
      <c r="C10" s="4"/>
      <c r="D10" s="4"/>
      <c r="E10" s="4"/>
      <c r="F10" s="4"/>
      <c r="G10" s="4"/>
      <c r="H10" s="4"/>
      <c r="I10" s="4"/>
    </row>
    <row r="11" spans="2:9" ht="56.25">
      <c r="B11" s="343" t="s">
        <v>0</v>
      </c>
      <c r="C11" s="344"/>
      <c r="D11" s="6" t="s">
        <v>124</v>
      </c>
      <c r="E11" s="6" t="s">
        <v>123</v>
      </c>
      <c r="F11" s="6" t="s">
        <v>125</v>
      </c>
      <c r="G11" s="107" t="s">
        <v>429</v>
      </c>
      <c r="H11" s="107" t="s">
        <v>133</v>
      </c>
      <c r="I11" s="6" t="s">
        <v>126</v>
      </c>
    </row>
    <row r="12" spans="2:9" ht="12.75">
      <c r="B12" s="341"/>
      <c r="C12" s="342"/>
      <c r="D12" s="1"/>
      <c r="E12" s="1"/>
      <c r="F12" s="1"/>
      <c r="G12" s="1"/>
      <c r="H12" s="1"/>
      <c r="I12" s="1"/>
    </row>
    <row r="13" spans="2:9" ht="12.75">
      <c r="B13" s="341"/>
      <c r="C13" s="342"/>
      <c r="D13" s="1"/>
      <c r="E13" s="1"/>
      <c r="F13" s="1"/>
      <c r="G13" s="1"/>
      <c r="H13" s="1"/>
      <c r="I13" s="1"/>
    </row>
    <row r="14" spans="2:9" ht="12.75">
      <c r="B14" s="341"/>
      <c r="C14" s="342"/>
      <c r="D14" s="1"/>
      <c r="E14" s="1"/>
      <c r="F14" s="1"/>
      <c r="G14" s="1"/>
      <c r="H14" s="1"/>
      <c r="I14" s="1"/>
    </row>
    <row r="15" spans="2:9" ht="12.75">
      <c r="B15" s="345" t="s">
        <v>132</v>
      </c>
      <c r="C15" s="346"/>
      <c r="D15" s="1"/>
      <c r="E15" s="1"/>
      <c r="F15" s="1"/>
      <c r="G15" s="1"/>
      <c r="H15" s="1"/>
      <c r="I15" s="1"/>
    </row>
    <row r="17" ht="12.75">
      <c r="B17" s="37" t="s">
        <v>430</v>
      </c>
    </row>
    <row r="18" spans="2:9" ht="45">
      <c r="B18" s="343" t="s">
        <v>0</v>
      </c>
      <c r="C18" s="344"/>
      <c r="D18" s="343" t="s">
        <v>123</v>
      </c>
      <c r="E18" s="344"/>
      <c r="F18" s="343" t="s">
        <v>125</v>
      </c>
      <c r="G18" s="344"/>
      <c r="H18" s="107" t="s">
        <v>431</v>
      </c>
      <c r="I18" s="20" t="s">
        <v>133</v>
      </c>
    </row>
    <row r="19" spans="2:9" ht="12.75">
      <c r="B19" s="341"/>
      <c r="C19" s="342"/>
      <c r="D19" s="341"/>
      <c r="E19" s="342"/>
      <c r="F19" s="341"/>
      <c r="G19" s="342"/>
      <c r="H19" s="22"/>
      <c r="I19" s="21"/>
    </row>
    <row r="20" spans="2:9" ht="12.75">
      <c r="B20" s="341"/>
      <c r="C20" s="342"/>
      <c r="D20" s="341"/>
      <c r="E20" s="342"/>
      <c r="F20" s="341"/>
      <c r="G20" s="342"/>
      <c r="H20" s="22"/>
      <c r="I20" s="21"/>
    </row>
    <row r="22" spans="1:9" ht="45.75" customHeight="1">
      <c r="A22" s="4" t="s">
        <v>163</v>
      </c>
      <c r="D22" s="112"/>
      <c r="E22" s="348" t="s">
        <v>40</v>
      </c>
      <c r="F22" s="348"/>
      <c r="G22" s="112"/>
      <c r="H22" s="247" t="s">
        <v>369</v>
      </c>
      <c r="I22" s="248"/>
    </row>
    <row r="23" spans="1:13" ht="12.75">
      <c r="A23" s="4" t="s">
        <v>508</v>
      </c>
      <c r="B23" s="4"/>
      <c r="C23" s="4"/>
      <c r="D23" s="19"/>
      <c r="E23" s="19"/>
      <c r="F23" s="348" t="s">
        <v>41</v>
      </c>
      <c r="G23" s="348"/>
      <c r="H23" s="51"/>
      <c r="I23" s="52"/>
      <c r="L23" s="42"/>
      <c r="M23" s="42"/>
    </row>
    <row r="24" spans="7:9" ht="12.75">
      <c r="G24" s="19"/>
      <c r="H24" s="17"/>
      <c r="I24" s="19"/>
    </row>
  </sheetData>
  <sheetProtection/>
  <mergeCells count="19">
    <mergeCell ref="H22:I22"/>
    <mergeCell ref="A8:I8"/>
    <mergeCell ref="A9:I9"/>
    <mergeCell ref="F23:G23"/>
    <mergeCell ref="D20:E20"/>
    <mergeCell ref="F20:G20"/>
    <mergeCell ref="D18:E18"/>
    <mergeCell ref="F18:G18"/>
    <mergeCell ref="D19:E19"/>
    <mergeCell ref="E22:F22"/>
    <mergeCell ref="B20:C20"/>
    <mergeCell ref="B11:C11"/>
    <mergeCell ref="B12:C12"/>
    <mergeCell ref="B13:C13"/>
    <mergeCell ref="B14:C14"/>
    <mergeCell ref="F19:G19"/>
    <mergeCell ref="B15:C15"/>
    <mergeCell ref="B18:C18"/>
    <mergeCell ref="B19:C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I50"/>
  <sheetViews>
    <sheetView zoomScalePageLayoutView="0" workbookViewId="0" topLeftCell="A13">
      <selection activeCell="O24" sqref="O24"/>
    </sheetView>
  </sheetViews>
  <sheetFormatPr defaultColWidth="9.140625" defaultRowHeight="12.75"/>
  <cols>
    <col min="1" max="1" width="1.8515625" style="0" customWidth="1"/>
    <col min="2" max="2" width="5.421875" style="0" customWidth="1"/>
    <col min="3" max="3" width="23.421875" style="0" customWidth="1"/>
    <col min="5" max="5" width="12.8515625" style="0" customWidth="1"/>
    <col min="6" max="6" width="13.140625" style="0" customWidth="1"/>
    <col min="7" max="7" width="15.00390625" style="0" customWidth="1"/>
    <col min="8" max="8" width="11.57421875" style="0" customWidth="1"/>
  </cols>
  <sheetData>
    <row r="1" spans="2:8" ht="12.75">
      <c r="B1" s="4" t="s">
        <v>450</v>
      </c>
      <c r="C1" s="4"/>
      <c r="G1" s="4"/>
      <c r="H1" s="4"/>
    </row>
    <row r="2" spans="2:8" ht="12.75">
      <c r="B2" s="4" t="s">
        <v>444</v>
      </c>
      <c r="C2" s="4"/>
      <c r="G2" s="4"/>
      <c r="H2" s="4"/>
    </row>
    <row r="3" spans="2:3" ht="12.75">
      <c r="B3" s="4" t="s">
        <v>328</v>
      </c>
      <c r="C3" s="4"/>
    </row>
    <row r="4" spans="2:3" ht="12.75">
      <c r="B4" s="103" t="s">
        <v>329</v>
      </c>
      <c r="C4" s="4"/>
    </row>
    <row r="5" spans="2:9" ht="12.75">
      <c r="B5" s="4" t="s">
        <v>330</v>
      </c>
      <c r="C5" s="4"/>
      <c r="I5" s="4"/>
    </row>
    <row r="6" spans="2:3" ht="12.75">
      <c r="B6" s="4" t="s">
        <v>442</v>
      </c>
      <c r="C6" s="4"/>
    </row>
    <row r="8" spans="2:7" ht="12.75">
      <c r="B8" s="347" t="s">
        <v>149</v>
      </c>
      <c r="C8" s="347"/>
      <c r="D8" s="347"/>
      <c r="E8" s="347"/>
      <c r="F8" s="347"/>
      <c r="G8" s="347"/>
    </row>
    <row r="9" spans="2:7" ht="13.5" customHeight="1">
      <c r="B9" s="258" t="s">
        <v>504</v>
      </c>
      <c r="C9" s="370"/>
      <c r="D9" s="370"/>
      <c r="E9" s="370"/>
      <c r="F9" s="370"/>
      <c r="G9" s="370"/>
    </row>
    <row r="11" spans="2:5" ht="12.75">
      <c r="B11" s="37" t="s">
        <v>432</v>
      </c>
      <c r="E11" s="38"/>
    </row>
    <row r="12" spans="2:7" ht="22.5">
      <c r="B12" s="6" t="s">
        <v>150</v>
      </c>
      <c r="C12" s="6" t="s">
        <v>158</v>
      </c>
      <c r="D12" s="6" t="s">
        <v>118</v>
      </c>
      <c r="E12" s="6" t="s">
        <v>151</v>
      </c>
      <c r="F12" s="6" t="s">
        <v>152</v>
      </c>
      <c r="G12" s="107" t="s">
        <v>433</v>
      </c>
    </row>
    <row r="13" spans="2:7" ht="12.75">
      <c r="B13" s="16">
        <v>1</v>
      </c>
      <c r="C13" s="16">
        <v>2</v>
      </c>
      <c r="D13" s="16">
        <v>3</v>
      </c>
      <c r="E13" s="16">
        <v>4</v>
      </c>
      <c r="F13" s="16">
        <v>5</v>
      </c>
      <c r="G13" s="16">
        <v>6</v>
      </c>
    </row>
    <row r="14" spans="2:7" ht="12.75">
      <c r="B14" s="16">
        <v>1</v>
      </c>
      <c r="C14" s="2"/>
      <c r="D14" s="2"/>
      <c r="E14" s="2"/>
      <c r="F14" s="2"/>
      <c r="G14" s="2"/>
    </row>
    <row r="15" spans="2:7" ht="12.75">
      <c r="B15" s="16">
        <v>2</v>
      </c>
      <c r="C15" s="2"/>
      <c r="D15" s="2"/>
      <c r="E15" s="2"/>
      <c r="F15" s="2"/>
      <c r="G15" s="2"/>
    </row>
    <row r="16" spans="2:7" ht="12.75">
      <c r="B16" s="16">
        <v>3</v>
      </c>
      <c r="C16" s="2"/>
      <c r="D16" s="2"/>
      <c r="E16" s="2"/>
      <c r="F16" s="2"/>
      <c r="G16" s="2"/>
    </row>
    <row r="17" spans="2:7" ht="12.75">
      <c r="B17" s="2"/>
      <c r="C17" s="2" t="s">
        <v>57</v>
      </c>
      <c r="D17" s="2"/>
      <c r="E17" s="2"/>
      <c r="F17" s="2"/>
      <c r="G17" s="2"/>
    </row>
    <row r="18" spans="2:7" ht="12.75">
      <c r="B18" s="13"/>
      <c r="C18" s="13"/>
      <c r="D18" s="13"/>
      <c r="E18" s="13"/>
      <c r="F18" s="13"/>
      <c r="G18" s="13"/>
    </row>
    <row r="19" spans="2:7" ht="12.75">
      <c r="B19" s="37" t="s">
        <v>58</v>
      </c>
      <c r="C19" s="77"/>
      <c r="E19" s="368" t="s">
        <v>59</v>
      </c>
      <c r="F19" s="368"/>
      <c r="G19" s="368"/>
    </row>
    <row r="20" spans="2:7" ht="12.75">
      <c r="B20" s="352" t="s">
        <v>434</v>
      </c>
      <c r="C20" s="371"/>
      <c r="D20" s="371"/>
      <c r="E20" s="371"/>
      <c r="F20" s="371"/>
      <c r="G20" s="353"/>
    </row>
    <row r="21" spans="2:7" ht="22.5">
      <c r="B21" s="6" t="s">
        <v>150</v>
      </c>
      <c r="C21" s="107" t="s">
        <v>158</v>
      </c>
      <c r="D21" s="374" t="s">
        <v>435</v>
      </c>
      <c r="E21" s="344"/>
      <c r="F21" s="107" t="s">
        <v>436</v>
      </c>
      <c r="G21" s="6" t="s">
        <v>156</v>
      </c>
    </row>
    <row r="22" spans="2:7" ht="11.25" customHeight="1">
      <c r="B22" s="16">
        <v>1</v>
      </c>
      <c r="C22" s="16">
        <v>2</v>
      </c>
      <c r="D22" s="359">
        <v>3</v>
      </c>
      <c r="E22" s="360"/>
      <c r="F22" s="16">
        <v>4</v>
      </c>
      <c r="G22" s="16">
        <v>5</v>
      </c>
    </row>
    <row r="23" spans="2:7" ht="12.75">
      <c r="B23" s="16">
        <v>1</v>
      </c>
      <c r="C23" s="2"/>
      <c r="D23" s="359"/>
      <c r="E23" s="360"/>
      <c r="F23" s="2"/>
      <c r="G23" s="2"/>
    </row>
    <row r="24" spans="2:7" ht="12.75">
      <c r="B24" s="16">
        <v>2</v>
      </c>
      <c r="C24" s="2"/>
      <c r="D24" s="359"/>
      <c r="E24" s="360"/>
      <c r="F24" s="2"/>
      <c r="G24" s="2"/>
    </row>
    <row r="25" spans="2:7" ht="12.75">
      <c r="B25" s="16">
        <v>3</v>
      </c>
      <c r="C25" s="2"/>
      <c r="D25" s="359"/>
      <c r="E25" s="360"/>
      <c r="F25" s="2"/>
      <c r="G25" s="2"/>
    </row>
    <row r="26" spans="2:7" ht="12.75">
      <c r="B26" s="16">
        <v>4</v>
      </c>
      <c r="C26" s="105" t="s">
        <v>437</v>
      </c>
      <c r="D26" s="359"/>
      <c r="E26" s="360"/>
      <c r="F26" s="2"/>
      <c r="G26" s="2"/>
    </row>
    <row r="27" spans="2:7" ht="12.75">
      <c r="B27" s="352" t="s">
        <v>438</v>
      </c>
      <c r="C27" s="371"/>
      <c r="D27" s="371"/>
      <c r="E27" s="371"/>
      <c r="F27" s="371"/>
      <c r="G27" s="353"/>
    </row>
    <row r="28" spans="2:7" ht="22.5">
      <c r="B28" s="6" t="s">
        <v>150</v>
      </c>
      <c r="C28" s="107" t="s">
        <v>158</v>
      </c>
      <c r="D28" s="343" t="s">
        <v>153</v>
      </c>
      <c r="E28" s="344"/>
      <c r="F28" s="6" t="s">
        <v>154</v>
      </c>
      <c r="G28" s="6" t="s">
        <v>155</v>
      </c>
    </row>
    <row r="29" spans="2:7" ht="13.5" customHeight="1">
      <c r="B29" s="16">
        <v>1</v>
      </c>
      <c r="C29" s="16">
        <v>2</v>
      </c>
      <c r="D29" s="359">
        <v>3</v>
      </c>
      <c r="E29" s="360"/>
      <c r="F29" s="16">
        <v>4</v>
      </c>
      <c r="G29" s="16">
        <v>5</v>
      </c>
    </row>
    <row r="30" spans="2:7" ht="12.75">
      <c r="B30" s="16">
        <v>1</v>
      </c>
      <c r="C30" s="2"/>
      <c r="D30" s="359"/>
      <c r="E30" s="360"/>
      <c r="F30" s="2"/>
      <c r="G30" s="2"/>
    </row>
    <row r="31" spans="2:7" ht="12.75">
      <c r="B31" s="16">
        <v>2</v>
      </c>
      <c r="C31" s="2"/>
      <c r="D31" s="359"/>
      <c r="E31" s="360"/>
      <c r="F31" s="2"/>
      <c r="G31" s="2"/>
    </row>
    <row r="32" spans="2:7" ht="12.75">
      <c r="B32" s="16">
        <v>3</v>
      </c>
      <c r="C32" s="2"/>
      <c r="D32" s="359"/>
      <c r="E32" s="360"/>
      <c r="F32" s="2"/>
      <c r="G32" s="2"/>
    </row>
    <row r="33" spans="2:7" ht="12.75">
      <c r="B33" s="16">
        <v>4</v>
      </c>
      <c r="C33" s="2" t="s">
        <v>157</v>
      </c>
      <c r="D33" s="359"/>
      <c r="E33" s="360"/>
      <c r="F33" s="2"/>
      <c r="G33" s="2"/>
    </row>
    <row r="34" spans="2:7" ht="12.75">
      <c r="B34" s="352" t="s">
        <v>439</v>
      </c>
      <c r="C34" s="353"/>
      <c r="D34" s="341"/>
      <c r="E34" s="342"/>
      <c r="F34" s="1"/>
      <c r="G34" s="1"/>
    </row>
    <row r="36" spans="2:7" ht="12.75">
      <c r="B36" s="37" t="s">
        <v>440</v>
      </c>
      <c r="E36" s="368" t="s">
        <v>514</v>
      </c>
      <c r="F36" s="368"/>
      <c r="G36" s="368"/>
    </row>
    <row r="37" spans="2:8" ht="12.75">
      <c r="B37" s="354" t="s">
        <v>159</v>
      </c>
      <c r="C37" s="355"/>
      <c r="D37" s="356"/>
      <c r="E37" s="369" t="s">
        <v>160</v>
      </c>
      <c r="F37" s="369"/>
      <c r="G37" s="369" t="s">
        <v>161</v>
      </c>
      <c r="H37" s="369"/>
    </row>
    <row r="38" spans="2:8" ht="12.75">
      <c r="B38" s="364" t="s">
        <v>443</v>
      </c>
      <c r="C38" s="365"/>
      <c r="D38" s="366"/>
      <c r="E38" s="361">
        <v>1476.83</v>
      </c>
      <c r="F38" s="361"/>
      <c r="G38" s="349" t="s">
        <v>445</v>
      </c>
      <c r="H38" s="350"/>
    </row>
    <row r="39" spans="2:8" ht="12.75">
      <c r="B39" s="349" t="s">
        <v>448</v>
      </c>
      <c r="C39" s="365"/>
      <c r="D39" s="366"/>
      <c r="E39" s="357">
        <v>1000</v>
      </c>
      <c r="F39" s="358"/>
      <c r="G39" s="349" t="s">
        <v>446</v>
      </c>
      <c r="H39" s="350"/>
    </row>
    <row r="40" spans="2:8" ht="12.75">
      <c r="B40" s="349" t="s">
        <v>449</v>
      </c>
      <c r="C40" s="365"/>
      <c r="D40" s="366"/>
      <c r="E40" s="361">
        <v>6633.6</v>
      </c>
      <c r="F40" s="361"/>
      <c r="G40" s="349" t="s">
        <v>447</v>
      </c>
      <c r="H40" s="350"/>
    </row>
    <row r="41" spans="2:8" ht="12.75">
      <c r="B41" s="349" t="s">
        <v>491</v>
      </c>
      <c r="C41" s="351"/>
      <c r="D41" s="350"/>
      <c r="E41" s="357">
        <v>0</v>
      </c>
      <c r="F41" s="358"/>
      <c r="G41" s="349" t="s">
        <v>492</v>
      </c>
      <c r="H41" s="350"/>
    </row>
    <row r="42" spans="2:8" ht="12.75">
      <c r="B42" s="120" t="s">
        <v>493</v>
      </c>
      <c r="C42" s="121"/>
      <c r="D42" s="122"/>
      <c r="E42" s="357">
        <v>1521</v>
      </c>
      <c r="F42" s="358"/>
      <c r="G42" s="349" t="s">
        <v>494</v>
      </c>
      <c r="H42" s="350"/>
    </row>
    <row r="43" spans="2:8" ht="12.75">
      <c r="B43" s="364" t="s">
        <v>162</v>
      </c>
      <c r="C43" s="365"/>
      <c r="D43" s="366"/>
      <c r="E43" s="361"/>
      <c r="F43" s="361"/>
      <c r="G43" s="362"/>
      <c r="H43" s="362"/>
    </row>
    <row r="44" spans="2:8" ht="12.75">
      <c r="B44" s="341"/>
      <c r="C44" s="367"/>
      <c r="D44" s="342"/>
      <c r="E44" s="375"/>
      <c r="F44" s="375"/>
      <c r="G44" s="372"/>
      <c r="H44" s="373"/>
    </row>
    <row r="45" spans="7:8" ht="12.75">
      <c r="G45" s="5" t="s">
        <v>7</v>
      </c>
      <c r="H45" s="5"/>
    </row>
    <row r="46" spans="6:8" ht="12.75">
      <c r="F46" s="4"/>
      <c r="G46" s="113" t="s">
        <v>441</v>
      </c>
      <c r="H46" s="5"/>
    </row>
    <row r="47" spans="2:8" ht="12.75">
      <c r="B47" s="103" t="s">
        <v>163</v>
      </c>
      <c r="D47" s="363" t="s">
        <v>40</v>
      </c>
      <c r="E47" s="363"/>
      <c r="F47" s="118"/>
      <c r="G47" s="119"/>
      <c r="H47" s="119"/>
    </row>
    <row r="48" spans="2:8" ht="12.75">
      <c r="B48" s="4" t="s">
        <v>507</v>
      </c>
      <c r="C48" s="4"/>
      <c r="D48" s="117"/>
      <c r="E48" s="117"/>
      <c r="F48" s="117"/>
      <c r="G48" s="117"/>
      <c r="H48" s="117"/>
    </row>
    <row r="49" spans="3:4" ht="12.75">
      <c r="C49" s="4"/>
      <c r="D49" s="4"/>
    </row>
    <row r="50" spans="2:4" ht="12.75">
      <c r="B50" s="4"/>
      <c r="C50" s="4"/>
      <c r="D50" s="11" t="s">
        <v>8</v>
      </c>
    </row>
  </sheetData>
  <sheetProtection/>
  <mergeCells count="44">
    <mergeCell ref="G44:H44"/>
    <mergeCell ref="D33:E33"/>
    <mergeCell ref="D21:E21"/>
    <mergeCell ref="B38:D38"/>
    <mergeCell ref="G37:H37"/>
    <mergeCell ref="D34:E34"/>
    <mergeCell ref="D32:E32"/>
    <mergeCell ref="G40:H40"/>
    <mergeCell ref="E43:F43"/>
    <mergeCell ref="E44:F44"/>
    <mergeCell ref="B8:G8"/>
    <mergeCell ref="B9:G9"/>
    <mergeCell ref="E19:G19"/>
    <mergeCell ref="B20:G20"/>
    <mergeCell ref="D30:E30"/>
    <mergeCell ref="D31:E31"/>
    <mergeCell ref="D29:E29"/>
    <mergeCell ref="B27:G27"/>
    <mergeCell ref="D28:E28"/>
    <mergeCell ref="D22:E22"/>
    <mergeCell ref="G43:H43"/>
    <mergeCell ref="D47:E47"/>
    <mergeCell ref="B43:D43"/>
    <mergeCell ref="B44:D44"/>
    <mergeCell ref="E40:F40"/>
    <mergeCell ref="E36:G36"/>
    <mergeCell ref="B40:D40"/>
    <mergeCell ref="E37:F37"/>
    <mergeCell ref="B39:D39"/>
    <mergeCell ref="E41:F41"/>
    <mergeCell ref="D23:E23"/>
    <mergeCell ref="D24:E24"/>
    <mergeCell ref="E38:F38"/>
    <mergeCell ref="D25:E25"/>
    <mergeCell ref="D26:E26"/>
    <mergeCell ref="E42:F42"/>
    <mergeCell ref="G41:H41"/>
    <mergeCell ref="G42:H42"/>
    <mergeCell ref="B41:D41"/>
    <mergeCell ref="B34:C34"/>
    <mergeCell ref="G39:H39"/>
    <mergeCell ref="G38:H38"/>
    <mergeCell ref="B37:D37"/>
    <mergeCell ref="E39:F39"/>
  </mergeCells>
  <printOptions/>
  <pageMargins left="0.35433070866141736" right="0.15748031496062992" top="0.7874015748031497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0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2" max="2" width="51.00390625" style="0" customWidth="1"/>
    <col min="3" max="3" width="8.421875" style="0" customWidth="1"/>
    <col min="4" max="4" width="13.28125" style="0" customWidth="1"/>
    <col min="5" max="5" width="12.7109375" style="0" customWidth="1"/>
  </cols>
  <sheetData>
    <row r="1" spans="1:2" ht="12.75">
      <c r="A1" s="4" t="s">
        <v>450</v>
      </c>
      <c r="B1" s="4"/>
    </row>
    <row r="2" spans="1:2" ht="12.75">
      <c r="A2" s="4" t="s">
        <v>444</v>
      </c>
      <c r="B2" s="4"/>
    </row>
    <row r="3" spans="1:2" ht="12.75">
      <c r="A3" s="4" t="s">
        <v>328</v>
      </c>
      <c r="B3" s="4"/>
    </row>
    <row r="4" spans="1:2" ht="12.75">
      <c r="A4" s="103" t="s">
        <v>329</v>
      </c>
      <c r="B4" s="4"/>
    </row>
    <row r="5" spans="1:2" ht="12.75">
      <c r="A5" s="4" t="s">
        <v>330</v>
      </c>
      <c r="B5" s="4"/>
    </row>
    <row r="6" spans="1:2" ht="12.75">
      <c r="A6" s="4" t="s">
        <v>442</v>
      </c>
      <c r="B6" s="4"/>
    </row>
    <row r="7" spans="1:5" ht="12.75">
      <c r="A7" s="244" t="s">
        <v>165</v>
      </c>
      <c r="B7" s="244"/>
      <c r="C7" s="244"/>
      <c r="D7" s="244"/>
      <c r="E7" s="244"/>
    </row>
    <row r="8" spans="1:5" ht="14.25" customHeight="1">
      <c r="A8" s="245" t="s">
        <v>166</v>
      </c>
      <c r="B8" s="245"/>
      <c r="C8" s="245"/>
      <c r="D8" s="245"/>
      <c r="E8" s="245"/>
    </row>
    <row r="9" spans="1:5" ht="14.25" customHeight="1">
      <c r="A9" s="245" t="s">
        <v>516</v>
      </c>
      <c r="B9" s="245"/>
      <c r="C9" s="245"/>
      <c r="D9" s="245"/>
      <c r="E9" s="245"/>
    </row>
    <row r="10" ht="12.75">
      <c r="E10" s="4" t="s">
        <v>9</v>
      </c>
    </row>
    <row r="11" spans="1:5" ht="33.75">
      <c r="A11" s="107" t="s">
        <v>370</v>
      </c>
      <c r="B11" s="107" t="s">
        <v>0</v>
      </c>
      <c r="C11" s="6" t="s">
        <v>1</v>
      </c>
      <c r="D11" s="6" t="s">
        <v>2</v>
      </c>
      <c r="E11" s="6" t="s">
        <v>3</v>
      </c>
    </row>
    <row r="12" spans="1:5" ht="12.75">
      <c r="A12" s="7">
        <v>1</v>
      </c>
      <c r="B12" s="7">
        <v>2</v>
      </c>
      <c r="C12" s="7">
        <v>3</v>
      </c>
      <c r="D12" s="7">
        <v>5</v>
      </c>
      <c r="E12" s="7">
        <v>6</v>
      </c>
    </row>
    <row r="13" spans="1:5" ht="12.75">
      <c r="A13" s="56"/>
      <c r="B13" s="26" t="s">
        <v>220</v>
      </c>
      <c r="C13" s="7">
        <v>201</v>
      </c>
      <c r="D13" s="39"/>
      <c r="E13" s="215"/>
    </row>
    <row r="14" spans="1:5" ht="12.75">
      <c r="A14" s="6"/>
      <c r="B14" s="26" t="s">
        <v>379</v>
      </c>
      <c r="C14" s="9" t="s">
        <v>60</v>
      </c>
      <c r="D14" s="29">
        <f>SUM(D15+D16+D17+D18)</f>
        <v>81914</v>
      </c>
      <c r="E14" s="216">
        <f>SUM(E15:E18)</f>
        <v>82517</v>
      </c>
    </row>
    <row r="15" spans="1:8" ht="12.75">
      <c r="A15" s="6">
        <v>700</v>
      </c>
      <c r="B15" s="2" t="s">
        <v>167</v>
      </c>
      <c r="C15" s="9" t="s">
        <v>61</v>
      </c>
      <c r="D15" s="40">
        <v>34801</v>
      </c>
      <c r="E15" s="217">
        <v>36712</v>
      </c>
      <c r="H15" s="36"/>
    </row>
    <row r="16" spans="1:5" ht="12.75">
      <c r="A16" s="6">
        <v>701</v>
      </c>
      <c r="B16" s="108" t="s">
        <v>371</v>
      </c>
      <c r="C16" s="9" t="s">
        <v>62</v>
      </c>
      <c r="D16" s="40">
        <v>47113</v>
      </c>
      <c r="E16" s="217">
        <f>5198+40607</f>
        <v>45805</v>
      </c>
    </row>
    <row r="17" spans="1:5" ht="15.75" customHeight="1">
      <c r="A17" s="6">
        <v>702</v>
      </c>
      <c r="B17" s="108" t="s">
        <v>372</v>
      </c>
      <c r="C17" s="106" t="s">
        <v>63</v>
      </c>
      <c r="D17" s="40"/>
      <c r="E17" s="217"/>
    </row>
    <row r="18" spans="1:5" ht="12.75">
      <c r="A18" s="6">
        <v>709</v>
      </c>
      <c r="B18" s="53" t="s">
        <v>168</v>
      </c>
      <c r="C18" s="9" t="s">
        <v>64</v>
      </c>
      <c r="D18" s="40"/>
      <c r="E18" s="217"/>
    </row>
    <row r="19" spans="1:5" ht="12.75">
      <c r="A19" s="6"/>
      <c r="B19" s="54" t="s">
        <v>373</v>
      </c>
      <c r="C19" s="9" t="s">
        <v>65</v>
      </c>
      <c r="D19" s="40">
        <f>SUM(D20+D21+D22)</f>
        <v>46221</v>
      </c>
      <c r="E19" s="217">
        <f>SUM(E20:E22)</f>
        <v>150138.03</v>
      </c>
    </row>
    <row r="20" spans="1:5" ht="12.75">
      <c r="A20" s="6">
        <v>710</v>
      </c>
      <c r="B20" s="59" t="s">
        <v>169</v>
      </c>
      <c r="C20" s="9" t="s">
        <v>66</v>
      </c>
      <c r="D20" s="29">
        <v>46221</v>
      </c>
      <c r="E20" s="216">
        <v>150138.03</v>
      </c>
    </row>
    <row r="21" spans="1:5" ht="12.75">
      <c r="A21" s="6">
        <v>711</v>
      </c>
      <c r="B21" s="3" t="s">
        <v>170</v>
      </c>
      <c r="C21" s="9" t="s">
        <v>67</v>
      </c>
      <c r="D21" s="29"/>
      <c r="E21" s="216"/>
    </row>
    <row r="22" spans="1:5" ht="12.75" customHeight="1">
      <c r="A22" s="6">
        <v>719</v>
      </c>
      <c r="B22" s="109" t="s">
        <v>374</v>
      </c>
      <c r="C22" s="106" t="s">
        <v>68</v>
      </c>
      <c r="D22" s="40"/>
      <c r="E22" s="217"/>
    </row>
    <row r="23" spans="1:5" ht="12.75">
      <c r="A23" s="57">
        <v>73</v>
      </c>
      <c r="B23" s="26" t="s">
        <v>378</v>
      </c>
      <c r="C23" s="106" t="s">
        <v>69</v>
      </c>
      <c r="D23" s="40">
        <f>SUM(D24+D25+D26+D27+D28+D29+D30)</f>
        <v>30586</v>
      </c>
      <c r="E23" s="217">
        <f>SUM(E24:E30)</f>
        <v>36533</v>
      </c>
    </row>
    <row r="24" spans="1:5" ht="12.75">
      <c r="A24" s="6">
        <v>600</v>
      </c>
      <c r="B24" s="2" t="s">
        <v>171</v>
      </c>
      <c r="C24" s="106" t="s">
        <v>70</v>
      </c>
      <c r="D24" s="40">
        <v>15909</v>
      </c>
      <c r="E24" s="217">
        <v>20584</v>
      </c>
    </row>
    <row r="25" spans="1:5" ht="12.75">
      <c r="A25" s="6">
        <v>601</v>
      </c>
      <c r="B25" s="2" t="s">
        <v>172</v>
      </c>
      <c r="C25" s="106" t="s">
        <v>71</v>
      </c>
      <c r="D25" s="40">
        <v>167</v>
      </c>
      <c r="E25" s="217">
        <v>480</v>
      </c>
    </row>
    <row r="26" spans="1:5" ht="12.75">
      <c r="A26" s="6">
        <v>602</v>
      </c>
      <c r="B26" s="53" t="s">
        <v>173</v>
      </c>
      <c r="C26" s="106" t="s">
        <v>72</v>
      </c>
      <c r="D26" s="40"/>
      <c r="E26" s="217"/>
    </row>
    <row r="27" spans="1:5" ht="12.75">
      <c r="A27" s="6">
        <v>603</v>
      </c>
      <c r="B27" s="2" t="s">
        <v>174</v>
      </c>
      <c r="C27" s="106" t="s">
        <v>73</v>
      </c>
      <c r="D27" s="40">
        <v>9800</v>
      </c>
      <c r="E27" s="217">
        <v>7463</v>
      </c>
    </row>
    <row r="28" spans="1:5" ht="12.75">
      <c r="A28" s="6">
        <v>605</v>
      </c>
      <c r="B28" s="53" t="s">
        <v>175</v>
      </c>
      <c r="C28" s="106" t="s">
        <v>74</v>
      </c>
      <c r="D28" s="40">
        <v>1321</v>
      </c>
      <c r="E28" s="217">
        <v>1224</v>
      </c>
    </row>
    <row r="29" spans="1:5" ht="12.75">
      <c r="A29" s="6">
        <v>607</v>
      </c>
      <c r="B29" s="53" t="s">
        <v>176</v>
      </c>
      <c r="C29" s="106" t="s">
        <v>75</v>
      </c>
      <c r="D29" s="40"/>
      <c r="E29" s="217">
        <v>0</v>
      </c>
    </row>
    <row r="30" spans="1:5" ht="22.5">
      <c r="A30" s="6" t="s">
        <v>178</v>
      </c>
      <c r="B30" s="53" t="s">
        <v>177</v>
      </c>
      <c r="C30" s="106" t="s">
        <v>76</v>
      </c>
      <c r="D30" s="40">
        <v>3389</v>
      </c>
      <c r="E30" s="217">
        <f>1053+357+1697+3659+16</f>
        <v>6782</v>
      </c>
    </row>
    <row r="31" spans="1:5" ht="12.75">
      <c r="A31" s="6"/>
      <c r="B31" s="26" t="s">
        <v>375</v>
      </c>
      <c r="C31" s="106" t="s">
        <v>77</v>
      </c>
      <c r="D31" s="29">
        <f>SUM(D32+D33+D34)</f>
        <v>19589</v>
      </c>
      <c r="E31" s="216">
        <f>SUM(E32:E34)</f>
        <v>4892.46</v>
      </c>
    </row>
    <row r="32" spans="1:5" ht="12.75">
      <c r="A32" s="6">
        <v>610</v>
      </c>
      <c r="B32" s="2" t="s">
        <v>179</v>
      </c>
      <c r="C32" s="106" t="s">
        <v>78</v>
      </c>
      <c r="D32" s="29">
        <v>19589</v>
      </c>
      <c r="E32" s="216">
        <v>4892.46</v>
      </c>
    </row>
    <row r="33" spans="1:5" ht="12.75">
      <c r="A33" s="6">
        <v>611</v>
      </c>
      <c r="B33" s="105" t="s">
        <v>376</v>
      </c>
      <c r="C33" s="106" t="s">
        <v>79</v>
      </c>
      <c r="D33" s="29"/>
      <c r="E33" s="216"/>
    </row>
    <row r="34" spans="1:5" ht="12.75">
      <c r="A34" s="6">
        <v>619</v>
      </c>
      <c r="B34" s="105" t="s">
        <v>377</v>
      </c>
      <c r="C34" s="106" t="s">
        <v>80</v>
      </c>
      <c r="D34" s="29"/>
      <c r="E34" s="216"/>
    </row>
    <row r="35" spans="1:5" ht="22.5">
      <c r="A35" s="6"/>
      <c r="B35" s="44" t="s">
        <v>380</v>
      </c>
      <c r="C35" s="106" t="s">
        <v>81</v>
      </c>
      <c r="D35" s="29">
        <f>SUM(D14+D19-D23-D31)</f>
        <v>77960</v>
      </c>
      <c r="E35" s="216">
        <f>SUM(E14+E19-E23-E31)</f>
        <v>191229.57</v>
      </c>
    </row>
    <row r="36" spans="1:5" ht="12.75">
      <c r="A36" s="6"/>
      <c r="B36" s="105" t="s">
        <v>381</v>
      </c>
      <c r="C36" s="106" t="s">
        <v>82</v>
      </c>
      <c r="D36" s="29"/>
      <c r="E36" s="216"/>
    </row>
    <row r="37" spans="1:5" ht="12.75">
      <c r="A37" s="6"/>
      <c r="B37" s="26" t="s">
        <v>382</v>
      </c>
      <c r="C37" s="106" t="s">
        <v>83</v>
      </c>
      <c r="D37" s="29"/>
      <c r="E37" s="216">
        <f>SUM(E38+E39)</f>
        <v>0</v>
      </c>
    </row>
    <row r="38" spans="1:5" ht="12.75">
      <c r="A38" s="6">
        <v>730</v>
      </c>
      <c r="B38" s="2" t="s">
        <v>180</v>
      </c>
      <c r="C38" s="106" t="s">
        <v>84</v>
      </c>
      <c r="D38" s="29"/>
      <c r="E38" s="216"/>
    </row>
    <row r="39" spans="1:5" ht="12.75">
      <c r="A39" s="6">
        <v>731</v>
      </c>
      <c r="B39" s="3" t="s">
        <v>181</v>
      </c>
      <c r="C39" s="106" t="s">
        <v>85</v>
      </c>
      <c r="D39" s="29"/>
      <c r="E39" s="216"/>
    </row>
    <row r="40" spans="1:5" ht="12.75">
      <c r="A40" s="6"/>
      <c r="B40" s="26" t="s">
        <v>383</v>
      </c>
      <c r="C40" s="106" t="s">
        <v>86</v>
      </c>
      <c r="D40" s="29"/>
      <c r="E40" s="216">
        <f>E41+E42</f>
        <v>0</v>
      </c>
    </row>
    <row r="41" spans="1:5" ht="12.75">
      <c r="A41" s="6">
        <v>630</v>
      </c>
      <c r="B41" s="2" t="s">
        <v>182</v>
      </c>
      <c r="C41" s="106" t="s">
        <v>87</v>
      </c>
      <c r="D41" s="29"/>
      <c r="E41" s="216"/>
    </row>
    <row r="42" spans="1:5" ht="12.75">
      <c r="A42" s="58">
        <v>631</v>
      </c>
      <c r="B42" s="2" t="s">
        <v>183</v>
      </c>
      <c r="C42" s="106" t="s">
        <v>88</v>
      </c>
      <c r="D42" s="29"/>
      <c r="E42" s="216"/>
    </row>
    <row r="43" spans="1:5" ht="24" customHeight="1">
      <c r="A43" s="6"/>
      <c r="B43" s="44" t="s">
        <v>384</v>
      </c>
      <c r="C43" s="106" t="s">
        <v>89</v>
      </c>
      <c r="D43" s="48">
        <f>SUM(D35+D37-D40)</f>
        <v>77960</v>
      </c>
      <c r="E43" s="218">
        <f>E35</f>
        <v>191229.57</v>
      </c>
    </row>
    <row r="44" spans="1:5" ht="13.5" customHeight="1">
      <c r="A44" s="6"/>
      <c r="B44" s="108" t="s">
        <v>385</v>
      </c>
      <c r="C44" s="106" t="s">
        <v>90</v>
      </c>
      <c r="D44" s="48">
        <f>SUM(D36)</f>
        <v>0</v>
      </c>
      <c r="E44" s="218">
        <f>E36-E37</f>
        <v>0</v>
      </c>
    </row>
    <row r="45" spans="1:5" ht="12.75">
      <c r="A45" s="6"/>
      <c r="B45" s="26" t="s">
        <v>184</v>
      </c>
      <c r="C45" s="106" t="s">
        <v>196</v>
      </c>
      <c r="D45" s="48"/>
      <c r="E45" s="218"/>
    </row>
    <row r="46" spans="1:5" ht="12.75">
      <c r="A46" s="6">
        <v>821</v>
      </c>
      <c r="B46" s="2" t="s">
        <v>185</v>
      </c>
      <c r="C46" s="106" t="s">
        <v>197</v>
      </c>
      <c r="D46" s="29"/>
      <c r="E46" s="216"/>
    </row>
    <row r="47" spans="1:5" ht="12.75">
      <c r="A47" s="6" t="s">
        <v>186</v>
      </c>
      <c r="B47" s="2" t="s">
        <v>187</v>
      </c>
      <c r="C47" s="106" t="s">
        <v>198</v>
      </c>
      <c r="D47" s="29"/>
      <c r="E47" s="216"/>
    </row>
    <row r="48" spans="1:5" ht="12.75">
      <c r="A48" s="6" t="s">
        <v>186</v>
      </c>
      <c r="B48" s="2" t="s">
        <v>188</v>
      </c>
      <c r="C48" s="106" t="s">
        <v>199</v>
      </c>
      <c r="D48" s="29"/>
      <c r="E48" s="216"/>
    </row>
    <row r="49" spans="1:5" ht="27.75" customHeight="1">
      <c r="A49" s="6"/>
      <c r="B49" s="44" t="s">
        <v>386</v>
      </c>
      <c r="C49" s="106" t="s">
        <v>200</v>
      </c>
      <c r="D49" s="29">
        <f>D43</f>
        <v>77960</v>
      </c>
      <c r="E49" s="216">
        <f>E43</f>
        <v>191229.57</v>
      </c>
    </row>
    <row r="50" spans="1:5" ht="12.75">
      <c r="A50" s="6"/>
      <c r="B50" s="105" t="s">
        <v>387</v>
      </c>
      <c r="C50" s="106" t="s">
        <v>201</v>
      </c>
      <c r="D50" s="29">
        <f>SUM(D44)</f>
        <v>0</v>
      </c>
      <c r="E50" s="216">
        <f>E44</f>
        <v>0</v>
      </c>
    </row>
    <row r="51" spans="1:5" ht="22.5">
      <c r="A51" s="6"/>
      <c r="B51" s="44" t="s">
        <v>388</v>
      </c>
      <c r="C51" s="106" t="s">
        <v>202</v>
      </c>
      <c r="D51" s="29">
        <f>SUM(D52+D53+D54+D55+D56)</f>
        <v>75697</v>
      </c>
      <c r="E51" s="216">
        <f>SUM(E52:E56)</f>
        <v>69977</v>
      </c>
    </row>
    <row r="52" spans="1:5" ht="12.75">
      <c r="A52" s="6">
        <v>720</v>
      </c>
      <c r="B52" s="2" t="s">
        <v>189</v>
      </c>
      <c r="C52" s="106" t="s">
        <v>203</v>
      </c>
      <c r="D52" s="29">
        <v>75697</v>
      </c>
      <c r="E52" s="216">
        <v>69977</v>
      </c>
    </row>
    <row r="53" spans="1:5" ht="22.5">
      <c r="A53" s="6">
        <v>721</v>
      </c>
      <c r="B53" s="55" t="s">
        <v>190</v>
      </c>
      <c r="C53" s="106" t="s">
        <v>204</v>
      </c>
      <c r="D53" s="29"/>
      <c r="E53" s="216"/>
    </row>
    <row r="54" spans="1:5" ht="22.5">
      <c r="A54" s="6">
        <v>722</v>
      </c>
      <c r="B54" s="55" t="s">
        <v>191</v>
      </c>
      <c r="C54" s="106" t="s">
        <v>205</v>
      </c>
      <c r="D54" s="29"/>
      <c r="E54" s="216"/>
    </row>
    <row r="55" spans="1:5" ht="12.75">
      <c r="A55" s="58">
        <v>723</v>
      </c>
      <c r="B55" s="55" t="s">
        <v>389</v>
      </c>
      <c r="C55" s="106" t="s">
        <v>206</v>
      </c>
      <c r="D55" s="29"/>
      <c r="E55" s="216"/>
    </row>
    <row r="56" spans="1:5" ht="12.75">
      <c r="A56" s="6">
        <v>729</v>
      </c>
      <c r="B56" s="105" t="s">
        <v>390</v>
      </c>
      <c r="C56" s="106" t="s">
        <v>207</v>
      </c>
      <c r="D56" s="29"/>
      <c r="E56" s="216"/>
    </row>
    <row r="57" spans="1:5" ht="12.75">
      <c r="A57" s="6"/>
      <c r="B57" s="44" t="s">
        <v>391</v>
      </c>
      <c r="C57" s="106" t="s">
        <v>208</v>
      </c>
      <c r="D57" s="29">
        <f>SUM(D58+D59+D60+D61+D62)</f>
        <v>157466</v>
      </c>
      <c r="E57" s="216">
        <f>SUM(E58:E62)</f>
        <v>205436.2</v>
      </c>
    </row>
    <row r="58" spans="1:5" ht="12.75">
      <c r="A58" s="6">
        <v>620</v>
      </c>
      <c r="B58" s="55" t="s">
        <v>192</v>
      </c>
      <c r="C58" s="106" t="s">
        <v>209</v>
      </c>
      <c r="D58" s="29">
        <v>157466</v>
      </c>
      <c r="E58" s="216">
        <v>205436.2</v>
      </c>
    </row>
    <row r="59" spans="1:5" ht="22.5">
      <c r="A59" s="58">
        <v>621</v>
      </c>
      <c r="B59" s="55" t="s">
        <v>193</v>
      </c>
      <c r="C59" s="106" t="s">
        <v>210</v>
      </c>
      <c r="D59" s="29"/>
      <c r="E59" s="216"/>
    </row>
    <row r="60" spans="1:5" ht="22.5">
      <c r="A60" s="6">
        <v>622</v>
      </c>
      <c r="B60" s="55" t="s">
        <v>392</v>
      </c>
      <c r="C60" s="106" t="s">
        <v>211</v>
      </c>
      <c r="D60" s="29"/>
      <c r="E60" s="216"/>
    </row>
    <row r="61" spans="1:5" ht="12.75">
      <c r="A61" s="6">
        <v>623</v>
      </c>
      <c r="B61" s="55" t="s">
        <v>393</v>
      </c>
      <c r="C61" s="106" t="s">
        <v>212</v>
      </c>
      <c r="D61" s="29"/>
      <c r="E61" s="216"/>
    </row>
    <row r="62" spans="1:5" ht="12.75">
      <c r="A62" s="6">
        <v>629</v>
      </c>
      <c r="B62" s="55" t="s">
        <v>394</v>
      </c>
      <c r="C62" s="106" t="s">
        <v>213</v>
      </c>
      <c r="D62" s="29"/>
      <c r="E62" s="216"/>
    </row>
    <row r="63" spans="1:5" ht="22.5">
      <c r="A63" s="58"/>
      <c r="B63" s="44" t="s">
        <v>395</v>
      </c>
      <c r="C63" s="106" t="s">
        <v>214</v>
      </c>
      <c r="D63" s="29"/>
      <c r="E63" s="216">
        <v>0</v>
      </c>
    </row>
    <row r="64" spans="1:5" ht="12.75">
      <c r="A64" s="6"/>
      <c r="B64" s="55" t="s">
        <v>396</v>
      </c>
      <c r="C64" s="106" t="s">
        <v>215</v>
      </c>
      <c r="D64" s="29">
        <f>SUM(D57-D51)</f>
        <v>81769</v>
      </c>
      <c r="E64" s="216">
        <f>E57-E51</f>
        <v>135459.2</v>
      </c>
    </row>
    <row r="65" spans="1:5" ht="33.75">
      <c r="A65" s="6"/>
      <c r="B65" s="44" t="s">
        <v>397</v>
      </c>
      <c r="C65" s="106" t="s">
        <v>216</v>
      </c>
      <c r="D65" s="29"/>
      <c r="E65" s="216">
        <f>E49-E64</f>
        <v>55770.369999999995</v>
      </c>
    </row>
    <row r="66" spans="1:5" ht="12.75">
      <c r="A66" s="6"/>
      <c r="B66" s="55" t="s">
        <v>398</v>
      </c>
      <c r="C66" s="106" t="s">
        <v>217</v>
      </c>
      <c r="D66" s="29">
        <f>D57-D49</f>
        <v>79506</v>
      </c>
      <c r="E66" s="216"/>
    </row>
    <row r="67" spans="1:5" ht="12.75">
      <c r="A67" s="6"/>
      <c r="B67" s="55" t="s">
        <v>194</v>
      </c>
      <c r="C67" s="106" t="s">
        <v>218</v>
      </c>
      <c r="D67" s="29">
        <f>SUM(D49/'bilans stanja'!E58)</f>
        <v>0.030593760693688802</v>
      </c>
      <c r="E67" s="216"/>
    </row>
    <row r="68" spans="1:5" ht="12.75">
      <c r="A68" s="58"/>
      <c r="B68" s="55" t="s">
        <v>195</v>
      </c>
      <c r="C68" s="106" t="s">
        <v>219</v>
      </c>
      <c r="D68" s="29">
        <v>0</v>
      </c>
      <c r="E68" s="216"/>
    </row>
    <row r="69" spans="5:10" ht="12.75">
      <c r="E69" s="46"/>
      <c r="F69" s="4"/>
      <c r="G69" s="4"/>
      <c r="H69" s="4"/>
      <c r="I69" s="4"/>
      <c r="J69" s="4"/>
    </row>
    <row r="70" spans="1:10" ht="26.25" customHeight="1">
      <c r="A70" s="4" t="s">
        <v>163</v>
      </c>
      <c r="B70" s="246" t="s">
        <v>164</v>
      </c>
      <c r="C70" s="246"/>
      <c r="D70" s="247" t="s">
        <v>369</v>
      </c>
      <c r="E70" s="248"/>
      <c r="F70" s="4"/>
      <c r="G70" s="4"/>
      <c r="H70" s="4"/>
      <c r="I70" s="4"/>
      <c r="J70" s="4"/>
    </row>
    <row r="71" spans="1:10" ht="12.75">
      <c r="A71" s="4" t="s">
        <v>511</v>
      </c>
      <c r="F71" s="4"/>
      <c r="G71" s="4"/>
      <c r="H71" s="4"/>
      <c r="I71" s="4"/>
      <c r="J71" s="4"/>
    </row>
    <row r="72" spans="4:10" ht="12.75">
      <c r="D72" s="51"/>
      <c r="E72" s="52"/>
      <c r="F72" s="4"/>
      <c r="G72" s="4"/>
      <c r="H72" s="4"/>
      <c r="I72" s="4"/>
      <c r="J72" s="4"/>
    </row>
    <row r="73" spans="4:10" ht="12.75">
      <c r="D73" s="45"/>
      <c r="E73" s="46"/>
      <c r="F73" s="4"/>
      <c r="G73" s="4"/>
      <c r="H73" s="4"/>
      <c r="I73" s="4"/>
      <c r="J73" s="4"/>
    </row>
    <row r="77" ht="12.75">
      <c r="D77" s="70"/>
    </row>
    <row r="78" ht="12.75">
      <c r="D78" s="70"/>
    </row>
    <row r="79" ht="12.75">
      <c r="D79" s="70"/>
    </row>
    <row r="80" ht="12.75">
      <c r="D80" s="70"/>
    </row>
  </sheetData>
  <sheetProtection/>
  <mergeCells count="5">
    <mergeCell ref="B70:C70"/>
    <mergeCell ref="D70:E70"/>
    <mergeCell ref="A7:E7"/>
    <mergeCell ref="A8:E8"/>
    <mergeCell ref="A9:E9"/>
  </mergeCells>
  <printOptions horizontalCentered="1"/>
  <pageMargins left="0.15748031496062992" right="0.11811023622047245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K36" sqref="K36"/>
    </sheetView>
  </sheetViews>
  <sheetFormatPr defaultColWidth="9.140625" defaultRowHeight="12.75"/>
  <cols>
    <col min="1" max="1" width="5.140625" style="0" customWidth="1"/>
    <col min="2" max="2" width="57.8515625" style="0" customWidth="1"/>
    <col min="3" max="3" width="4.28125" style="0" customWidth="1"/>
    <col min="4" max="4" width="10.140625" style="0" customWidth="1"/>
    <col min="5" max="5" width="10.421875" style="0" customWidth="1"/>
    <col min="7" max="7" width="11.140625" style="0" bestFit="1" customWidth="1"/>
    <col min="8" max="8" width="10.7109375" style="0" bestFit="1" customWidth="1"/>
    <col min="9" max="10" width="10.00390625" style="0" bestFit="1" customWidth="1"/>
  </cols>
  <sheetData>
    <row r="1" spans="1:2" ht="12.75">
      <c r="A1" s="4" t="s">
        <v>450</v>
      </c>
      <c r="B1" s="4"/>
    </row>
    <row r="2" spans="1:2" ht="12.75">
      <c r="A2" s="4" t="s">
        <v>444</v>
      </c>
      <c r="B2" s="4"/>
    </row>
    <row r="3" spans="1:2" ht="12.75">
      <c r="A3" s="4" t="s">
        <v>328</v>
      </c>
      <c r="B3" s="4"/>
    </row>
    <row r="4" spans="1:2" ht="12.75">
      <c r="A4" s="103" t="s">
        <v>329</v>
      </c>
      <c r="B4" s="4"/>
    </row>
    <row r="5" spans="1:2" ht="12.75">
      <c r="A5" s="4" t="s">
        <v>330</v>
      </c>
      <c r="B5" s="4"/>
    </row>
    <row r="6" spans="1:2" ht="12.75">
      <c r="A6" s="4" t="s">
        <v>442</v>
      </c>
      <c r="B6" s="4"/>
    </row>
    <row r="8" spans="1:5" ht="12.75">
      <c r="A8" s="244" t="s">
        <v>11</v>
      </c>
      <c r="B8" s="244"/>
      <c r="C8" s="244"/>
      <c r="D8" s="244"/>
      <c r="E8" s="244"/>
    </row>
    <row r="9" spans="1:5" ht="12.75">
      <c r="A9" s="244" t="s">
        <v>505</v>
      </c>
      <c r="B9" s="244"/>
      <c r="C9" s="244"/>
      <c r="D9" s="244"/>
      <c r="E9" s="244"/>
    </row>
    <row r="10" ht="12.75">
      <c r="E10" s="4" t="s">
        <v>9</v>
      </c>
    </row>
    <row r="11" spans="1:5" ht="22.5">
      <c r="A11" s="6" t="s">
        <v>91</v>
      </c>
      <c r="B11" s="6" t="s">
        <v>0</v>
      </c>
      <c r="C11" s="6" t="s">
        <v>1</v>
      </c>
      <c r="D11" s="6" t="s">
        <v>2</v>
      </c>
      <c r="E11" s="6" t="s">
        <v>3</v>
      </c>
    </row>
    <row r="12" spans="1:5" ht="12.75">
      <c r="A12" s="7">
        <v>1</v>
      </c>
      <c r="B12" s="7">
        <v>2</v>
      </c>
      <c r="C12" s="7">
        <v>3</v>
      </c>
      <c r="D12" s="7">
        <v>4</v>
      </c>
      <c r="E12" s="7">
        <v>5</v>
      </c>
    </row>
    <row r="13" spans="1:5" ht="12.75">
      <c r="A13" s="7">
        <v>1</v>
      </c>
      <c r="B13" s="26" t="s">
        <v>12</v>
      </c>
      <c r="C13" s="7">
        <v>301</v>
      </c>
      <c r="D13" s="39">
        <f>SUM(D14+D15+D16)</f>
        <v>23308</v>
      </c>
      <c r="E13" s="39">
        <f>SUM(E14:E17)</f>
        <v>82806</v>
      </c>
    </row>
    <row r="14" spans="1:5" ht="12.75">
      <c r="A14" s="7">
        <v>2</v>
      </c>
      <c r="B14" s="2" t="s">
        <v>10</v>
      </c>
      <c r="C14" s="7">
        <v>302</v>
      </c>
      <c r="D14" s="29">
        <v>77960</v>
      </c>
      <c r="E14" s="29">
        <v>191230</v>
      </c>
    </row>
    <row r="15" spans="1:7" ht="12.75">
      <c r="A15" s="7">
        <v>3</v>
      </c>
      <c r="B15" s="2" t="s">
        <v>92</v>
      </c>
      <c r="C15" s="7">
        <v>303</v>
      </c>
      <c r="D15" s="29">
        <v>-81325</v>
      </c>
      <c r="E15" s="29">
        <f>-135459+5291</f>
        <v>-130168</v>
      </c>
      <c r="G15" s="32"/>
    </row>
    <row r="16" spans="1:5" ht="12.75">
      <c r="A16" s="7">
        <v>4</v>
      </c>
      <c r="B16" s="3" t="s">
        <v>93</v>
      </c>
      <c r="C16" s="7">
        <v>304</v>
      </c>
      <c r="D16" s="29">
        <f>SUM('bilans stanja'!F64-'bilans stanja'!E64)*-1</f>
        <v>26673</v>
      </c>
      <c r="E16" s="29">
        <v>21744</v>
      </c>
    </row>
    <row r="17" spans="1:5" ht="12.75">
      <c r="A17" s="7">
        <v>5</v>
      </c>
      <c r="B17" s="110" t="s">
        <v>399</v>
      </c>
      <c r="C17" s="7">
        <v>305</v>
      </c>
      <c r="D17" s="29"/>
      <c r="E17" s="29">
        <v>0</v>
      </c>
    </row>
    <row r="18" spans="1:5" ht="22.5">
      <c r="A18" s="7">
        <v>6</v>
      </c>
      <c r="B18" s="111" t="s">
        <v>400</v>
      </c>
      <c r="C18" s="7">
        <v>306</v>
      </c>
      <c r="D18" s="29"/>
      <c r="E18" s="29"/>
    </row>
    <row r="19" spans="1:8" ht="22.5">
      <c r="A19" s="7">
        <v>7</v>
      </c>
      <c r="B19" s="27" t="s">
        <v>401</v>
      </c>
      <c r="C19" s="7">
        <v>307</v>
      </c>
      <c r="D19" s="29"/>
      <c r="E19" s="29">
        <f>E20-E21</f>
        <v>0</v>
      </c>
      <c r="G19" s="32"/>
      <c r="H19" s="32"/>
    </row>
    <row r="20" spans="1:5" ht="12.75">
      <c r="A20" s="7">
        <v>8</v>
      </c>
      <c r="B20" s="105" t="s">
        <v>402</v>
      </c>
      <c r="C20" s="7">
        <v>308</v>
      </c>
      <c r="D20" s="29"/>
      <c r="E20" s="29">
        <v>0</v>
      </c>
    </row>
    <row r="21" spans="1:5" ht="12.75">
      <c r="A21" s="7">
        <v>9</v>
      </c>
      <c r="B21" s="2" t="s">
        <v>94</v>
      </c>
      <c r="C21" s="7">
        <v>309</v>
      </c>
      <c r="D21" s="29"/>
      <c r="E21" s="29">
        <v>0</v>
      </c>
    </row>
    <row r="22" spans="1:5" ht="22.5">
      <c r="A22" s="7"/>
      <c r="B22" s="213" t="s">
        <v>497</v>
      </c>
      <c r="C22" s="7"/>
      <c r="D22" s="29"/>
      <c r="E22" s="29"/>
    </row>
    <row r="23" spans="1:5" ht="15.75" customHeight="1">
      <c r="A23" s="7"/>
      <c r="B23" s="214" t="s">
        <v>498</v>
      </c>
      <c r="C23" s="7"/>
      <c r="D23" s="29"/>
      <c r="E23" s="29">
        <v>0</v>
      </c>
    </row>
    <row r="24" spans="1:5" ht="15" customHeight="1">
      <c r="A24" s="7"/>
      <c r="B24" s="214" t="s">
        <v>499</v>
      </c>
      <c r="C24" s="7"/>
      <c r="D24" s="29"/>
      <c r="E24" s="29"/>
    </row>
    <row r="25" spans="1:5" ht="12.75">
      <c r="A25" s="7">
        <v>10</v>
      </c>
      <c r="B25" s="105" t="s">
        <v>403</v>
      </c>
      <c r="C25" s="7">
        <v>310</v>
      </c>
      <c r="D25" s="29"/>
      <c r="E25" s="29">
        <f>'[1]bilans stanja'!G54</f>
        <v>0</v>
      </c>
    </row>
    <row r="26" spans="1:5" ht="12.75">
      <c r="A26" s="7">
        <v>11</v>
      </c>
      <c r="B26" s="26" t="s">
        <v>404</v>
      </c>
      <c r="C26" s="7">
        <v>311</v>
      </c>
      <c r="D26" s="29">
        <f>SUM(D13)</f>
        <v>23308</v>
      </c>
      <c r="E26" s="29">
        <f>E13+E19-E25</f>
        <v>82806</v>
      </c>
    </row>
    <row r="27" spans="1:5" ht="12.75">
      <c r="A27" s="7">
        <v>12</v>
      </c>
      <c r="B27" s="26" t="s">
        <v>95</v>
      </c>
      <c r="C27" s="7">
        <v>312</v>
      </c>
      <c r="D27" s="29"/>
      <c r="E27" s="29"/>
    </row>
    <row r="28" spans="1:8" ht="12.75">
      <c r="A28" s="7">
        <v>13</v>
      </c>
      <c r="B28" s="2" t="s">
        <v>96</v>
      </c>
      <c r="C28" s="7">
        <v>313</v>
      </c>
      <c r="D28" s="29">
        <v>1655587</v>
      </c>
      <c r="E28" s="29">
        <v>1546223</v>
      </c>
      <c r="G28" s="32"/>
      <c r="H28" s="32"/>
    </row>
    <row r="29" spans="1:5" ht="12.75">
      <c r="A29" s="7">
        <v>14</v>
      </c>
      <c r="B29" s="2" t="s">
        <v>97</v>
      </c>
      <c r="C29" s="7">
        <v>314</v>
      </c>
      <c r="D29" s="29">
        <f>SUM('bilans stanja'!E55)</f>
        <v>1678894</v>
      </c>
      <c r="E29" s="29">
        <v>1629029</v>
      </c>
    </row>
    <row r="30" spans="1:5" ht="12.75">
      <c r="A30" s="7">
        <v>15</v>
      </c>
      <c r="B30" s="26" t="s">
        <v>98</v>
      </c>
      <c r="C30" s="7">
        <v>315</v>
      </c>
      <c r="D30" s="29"/>
      <c r="E30" s="29"/>
    </row>
    <row r="31" spans="1:5" ht="12.75">
      <c r="A31" s="7">
        <v>16</v>
      </c>
      <c r="B31" s="2" t="s">
        <v>102</v>
      </c>
      <c r="C31" s="7">
        <v>316</v>
      </c>
      <c r="D31" s="29">
        <v>2548232</v>
      </c>
      <c r="E31" s="29">
        <v>2548232</v>
      </c>
    </row>
    <row r="32" spans="1:5" ht="12.75">
      <c r="A32" s="7">
        <v>17</v>
      </c>
      <c r="B32" s="2" t="s">
        <v>99</v>
      </c>
      <c r="C32" s="7">
        <v>317</v>
      </c>
      <c r="D32" s="29"/>
      <c r="E32" s="29"/>
    </row>
    <row r="33" spans="1:5" ht="12.75">
      <c r="A33" s="7">
        <v>18</v>
      </c>
      <c r="B33" s="2" t="s">
        <v>100</v>
      </c>
      <c r="C33" s="7">
        <v>318</v>
      </c>
      <c r="D33" s="29"/>
      <c r="E33" s="29"/>
    </row>
    <row r="34" spans="1:5" ht="12.75">
      <c r="A34" s="7">
        <v>19</v>
      </c>
      <c r="B34" s="3" t="s">
        <v>101</v>
      </c>
      <c r="C34" s="7">
        <v>319</v>
      </c>
      <c r="D34" s="29">
        <v>2548232</v>
      </c>
      <c r="E34" s="29">
        <v>2548232</v>
      </c>
    </row>
    <row r="35" spans="1:5" ht="12.75">
      <c r="A35" s="12"/>
      <c r="B35" s="13"/>
      <c r="C35" s="14"/>
      <c r="D35" s="13"/>
      <c r="E35" s="13"/>
    </row>
    <row r="36" spans="1:5" ht="12.75">
      <c r="A36" s="12"/>
      <c r="B36" s="13"/>
      <c r="C36" s="14"/>
      <c r="D36" s="13"/>
      <c r="E36" s="13"/>
    </row>
    <row r="37" spans="1:10" ht="36" customHeight="1">
      <c r="A37" s="66" t="s">
        <v>163</v>
      </c>
      <c r="B37" s="246" t="s">
        <v>164</v>
      </c>
      <c r="C37" s="246"/>
      <c r="D37" s="247" t="s">
        <v>369</v>
      </c>
      <c r="E37" s="248"/>
      <c r="F37" s="4"/>
      <c r="G37" s="4"/>
      <c r="H37" s="4"/>
      <c r="I37" s="4"/>
      <c r="J37" s="4"/>
    </row>
    <row r="38" spans="1:10" ht="12.75">
      <c r="A38" s="4" t="s">
        <v>507</v>
      </c>
      <c r="F38" s="4"/>
      <c r="G38" s="4"/>
      <c r="H38" s="4"/>
      <c r="I38" s="4"/>
      <c r="J38" s="4"/>
    </row>
    <row r="39" spans="2:10" ht="12.75">
      <c r="B39" s="50"/>
      <c r="D39" s="51"/>
      <c r="E39" s="52"/>
      <c r="F39" s="4"/>
      <c r="G39" s="4"/>
      <c r="H39" s="4"/>
      <c r="I39" s="4"/>
      <c r="J39" s="4"/>
    </row>
    <row r="40" spans="1:5" ht="12.75">
      <c r="A40" s="12"/>
      <c r="B40" s="13"/>
      <c r="C40" s="14"/>
      <c r="D40" s="13"/>
      <c r="E40" s="13"/>
    </row>
    <row r="41" spans="1:5" ht="12.75">
      <c r="A41" s="12"/>
      <c r="B41" s="13"/>
      <c r="C41" s="14"/>
      <c r="D41" s="13"/>
      <c r="E41" s="13"/>
    </row>
  </sheetData>
  <sheetProtection/>
  <mergeCells count="4">
    <mergeCell ref="A8:E8"/>
    <mergeCell ref="A9:E9"/>
    <mergeCell ref="B37:C37"/>
    <mergeCell ref="D37:E3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40">
      <selection activeCell="J13" sqref="J13"/>
    </sheetView>
  </sheetViews>
  <sheetFormatPr defaultColWidth="9.140625" defaultRowHeight="12.75"/>
  <cols>
    <col min="1" max="1" width="1.7109375" style="0" customWidth="1"/>
    <col min="2" max="2" width="48.00390625" style="0" customWidth="1"/>
    <col min="3" max="3" width="7.140625" style="0" customWidth="1"/>
    <col min="4" max="4" width="13.28125" style="0" customWidth="1"/>
    <col min="5" max="5" width="12.28125" style="0" customWidth="1"/>
  </cols>
  <sheetData>
    <row r="1" spans="1:2" ht="12.75">
      <c r="A1" s="4" t="s">
        <v>450</v>
      </c>
      <c r="B1" s="4"/>
    </row>
    <row r="2" spans="1:2" ht="12.75">
      <c r="A2" s="4" t="s">
        <v>444</v>
      </c>
      <c r="B2" s="4"/>
    </row>
    <row r="3" spans="1:2" ht="12.75">
      <c r="A3" s="4" t="s">
        <v>328</v>
      </c>
      <c r="B3" s="4"/>
    </row>
    <row r="4" spans="1:2" ht="12.75">
      <c r="A4" s="103" t="s">
        <v>329</v>
      </c>
      <c r="B4" s="4"/>
    </row>
    <row r="5" spans="1:2" ht="12.75">
      <c r="A5" s="4" t="s">
        <v>330</v>
      </c>
      <c r="B5" s="4"/>
    </row>
    <row r="6" spans="1:2" ht="12.75">
      <c r="A6" s="4" t="s">
        <v>442</v>
      </c>
      <c r="B6" s="4"/>
    </row>
    <row r="7" ht="12.75">
      <c r="B7" s="114"/>
    </row>
    <row r="8" spans="1:5" ht="12.75">
      <c r="A8" s="244" t="s">
        <v>13</v>
      </c>
      <c r="B8" s="244"/>
      <c r="C8" s="244"/>
      <c r="D8" s="244"/>
      <c r="E8" s="244"/>
    </row>
    <row r="9" spans="1:5" ht="12.75">
      <c r="A9" s="245" t="s">
        <v>405</v>
      </c>
      <c r="B9" s="245"/>
      <c r="C9" s="245"/>
      <c r="D9" s="245"/>
      <c r="E9" s="245"/>
    </row>
    <row r="10" spans="1:5" ht="12.75">
      <c r="A10" s="252" t="s">
        <v>517</v>
      </c>
      <c r="B10" s="253"/>
      <c r="C10" s="253"/>
      <c r="D10" s="253"/>
      <c r="E10" s="253"/>
    </row>
    <row r="11" ht="12.75">
      <c r="E11" s="4"/>
    </row>
    <row r="12" spans="1:5" ht="12.75" customHeight="1">
      <c r="A12" s="251"/>
      <c r="B12" s="250" t="s">
        <v>103</v>
      </c>
      <c r="C12" s="256" t="s">
        <v>1</v>
      </c>
      <c r="D12" s="254" t="s">
        <v>104</v>
      </c>
      <c r="E12" s="255"/>
    </row>
    <row r="13" spans="1:5" ht="22.5">
      <c r="A13" s="251"/>
      <c r="B13" s="250"/>
      <c r="C13" s="257"/>
      <c r="D13" s="76" t="s">
        <v>2</v>
      </c>
      <c r="E13" s="76" t="s">
        <v>3</v>
      </c>
    </row>
    <row r="14" spans="1:5" ht="12.75">
      <c r="A14" s="60"/>
      <c r="B14" s="7">
        <v>1</v>
      </c>
      <c r="C14" s="7">
        <v>2</v>
      </c>
      <c r="D14" s="7">
        <v>3</v>
      </c>
      <c r="E14" s="7">
        <v>4</v>
      </c>
    </row>
    <row r="15" spans="1:5" ht="22.5">
      <c r="A15" s="60"/>
      <c r="B15" s="44" t="s">
        <v>408</v>
      </c>
      <c r="C15" s="7">
        <v>401</v>
      </c>
      <c r="D15" s="39">
        <f>SUM(D16+D17+D18+D19+D20)</f>
        <v>106415</v>
      </c>
      <c r="E15" s="39">
        <f>SUM(E16:E20)</f>
        <v>116526</v>
      </c>
    </row>
    <row r="16" spans="1:5" ht="12.75">
      <c r="A16" s="60"/>
      <c r="B16" s="3" t="s">
        <v>14</v>
      </c>
      <c r="C16" s="7">
        <v>402</v>
      </c>
      <c r="D16" s="63"/>
      <c r="E16" s="63">
        <v>17290</v>
      </c>
    </row>
    <row r="17" spans="1:5" ht="12.75">
      <c r="A17" s="60"/>
      <c r="B17" s="3" t="s">
        <v>406</v>
      </c>
      <c r="C17" s="7">
        <v>403</v>
      </c>
      <c r="D17" s="49">
        <v>14117</v>
      </c>
      <c r="E17" s="49">
        <v>4500</v>
      </c>
    </row>
    <row r="18" spans="1:5" ht="12.75">
      <c r="A18" s="60"/>
      <c r="B18" s="3" t="s">
        <v>15</v>
      </c>
      <c r="C18" s="7">
        <v>404</v>
      </c>
      <c r="D18" s="49">
        <v>37060</v>
      </c>
      <c r="E18" s="49">
        <v>41438</v>
      </c>
    </row>
    <row r="19" spans="1:5" ht="12.75">
      <c r="A19" s="60"/>
      <c r="B19" s="59" t="s">
        <v>16</v>
      </c>
      <c r="C19" s="7">
        <v>405</v>
      </c>
      <c r="D19" s="49"/>
      <c r="E19" s="49"/>
    </row>
    <row r="20" spans="1:5" ht="12.75">
      <c r="A20" s="60"/>
      <c r="B20" s="3" t="s">
        <v>17</v>
      </c>
      <c r="C20" s="7">
        <v>406</v>
      </c>
      <c r="D20" s="49">
        <v>55238</v>
      </c>
      <c r="E20" s="49">
        <v>53298</v>
      </c>
    </row>
    <row r="21" spans="1:5" ht="12.75">
      <c r="A21" s="60"/>
      <c r="B21" s="72" t="s">
        <v>407</v>
      </c>
      <c r="C21" s="73">
        <v>407</v>
      </c>
      <c r="D21" s="74">
        <f>SUM(D22+D23+D24+D25+D26+D27+D28+D29+D30+D31+D32)</f>
        <v>108497</v>
      </c>
      <c r="E21" s="74">
        <f>SUM(E22:E32)</f>
        <v>143727.88</v>
      </c>
    </row>
    <row r="22" spans="1:5" ht="12.75">
      <c r="A22" s="60"/>
      <c r="B22" s="3" t="s">
        <v>18</v>
      </c>
      <c r="C22" s="7">
        <v>408</v>
      </c>
      <c r="D22" s="49"/>
      <c r="E22" s="49"/>
    </row>
    <row r="23" spans="1:5" ht="12.75">
      <c r="A23" s="60"/>
      <c r="B23" s="3" t="s">
        <v>19</v>
      </c>
      <c r="C23" s="7">
        <v>409</v>
      </c>
      <c r="D23" s="49">
        <v>66181</v>
      </c>
      <c r="E23" s="49">
        <v>127804</v>
      </c>
    </row>
    <row r="24" spans="1:5" ht="12.75">
      <c r="A24" s="60"/>
      <c r="B24" s="3" t="s">
        <v>20</v>
      </c>
      <c r="C24" s="7">
        <v>410</v>
      </c>
      <c r="D24" s="49"/>
      <c r="E24" s="49"/>
    </row>
    <row r="25" spans="1:5" ht="12.75">
      <c r="A25" s="60"/>
      <c r="B25" s="3" t="s">
        <v>21</v>
      </c>
      <c r="C25" s="7">
        <v>411</v>
      </c>
      <c r="D25" s="49">
        <v>30000</v>
      </c>
      <c r="E25" s="49"/>
    </row>
    <row r="26" spans="1:5" ht="12.75">
      <c r="A26" s="60"/>
      <c r="B26" s="3" t="s">
        <v>22</v>
      </c>
      <c r="C26" s="7">
        <v>412</v>
      </c>
      <c r="D26" s="49"/>
      <c r="E26" s="49"/>
    </row>
    <row r="27" spans="1:5" ht="12.75">
      <c r="A27" s="60"/>
      <c r="B27" s="3" t="s">
        <v>23</v>
      </c>
      <c r="C27" s="7">
        <v>413</v>
      </c>
      <c r="D27" s="49">
        <v>167</v>
      </c>
      <c r="E27" s="49">
        <v>480</v>
      </c>
    </row>
    <row r="28" spans="1:5" ht="12.75">
      <c r="A28" s="60"/>
      <c r="B28" s="3" t="s">
        <v>24</v>
      </c>
      <c r="C28" s="7">
        <v>414</v>
      </c>
      <c r="D28" s="49">
        <v>1521</v>
      </c>
      <c r="E28" s="49">
        <v>1053</v>
      </c>
    </row>
    <row r="29" spans="1:5" ht="12.75">
      <c r="A29" s="60"/>
      <c r="B29" s="3" t="s">
        <v>25</v>
      </c>
      <c r="C29" s="7">
        <v>415</v>
      </c>
      <c r="D29" s="49">
        <v>1477</v>
      </c>
      <c r="E29" s="49">
        <v>1380</v>
      </c>
    </row>
    <row r="30" spans="1:5" ht="12.75">
      <c r="A30" s="60"/>
      <c r="B30" s="3" t="s">
        <v>26</v>
      </c>
      <c r="C30" s="62">
        <v>416</v>
      </c>
      <c r="D30" s="49">
        <f>6634+2200+318-1</f>
        <v>9151</v>
      </c>
      <c r="E30" s="49">
        <f>SUM(6634+3894+357+2110.88+15)</f>
        <v>13010.880000000001</v>
      </c>
    </row>
    <row r="31" spans="1:5" ht="12.75">
      <c r="A31" s="60"/>
      <c r="B31" s="3" t="s">
        <v>27</v>
      </c>
      <c r="C31" s="7">
        <v>417</v>
      </c>
      <c r="D31" s="49"/>
      <c r="E31" s="49"/>
    </row>
    <row r="32" spans="1:5" ht="12.75">
      <c r="A32" s="60"/>
      <c r="B32" s="3" t="s">
        <v>28</v>
      </c>
      <c r="C32" s="7">
        <v>418</v>
      </c>
      <c r="D32" s="49"/>
      <c r="E32" s="49"/>
    </row>
    <row r="33" spans="1:5" ht="13.5" customHeight="1">
      <c r="A33" s="60"/>
      <c r="B33" s="75" t="s">
        <v>409</v>
      </c>
      <c r="C33" s="73">
        <v>419</v>
      </c>
      <c r="D33" s="74"/>
      <c r="E33" s="74">
        <v>0</v>
      </c>
    </row>
    <row r="34" spans="1:5" ht="12.75">
      <c r="A34" s="60"/>
      <c r="B34" s="116" t="s">
        <v>410</v>
      </c>
      <c r="C34" s="73">
        <v>420</v>
      </c>
      <c r="D34" s="74">
        <f>D21-D15</f>
        <v>2082</v>
      </c>
      <c r="E34" s="74">
        <f>E21-E15</f>
        <v>27201.880000000005</v>
      </c>
    </row>
    <row r="35" spans="1:5" ht="22.5">
      <c r="A35" s="60"/>
      <c r="B35" s="75" t="s">
        <v>411</v>
      </c>
      <c r="C35" s="7">
        <v>421</v>
      </c>
      <c r="D35" s="41"/>
      <c r="E35" s="41">
        <f>E36+E37</f>
        <v>0</v>
      </c>
    </row>
    <row r="36" spans="1:5" ht="12.75">
      <c r="A36" s="60"/>
      <c r="B36" s="3" t="s">
        <v>412</v>
      </c>
      <c r="C36" s="7">
        <v>422</v>
      </c>
      <c r="D36" s="49"/>
      <c r="E36" s="49"/>
    </row>
    <row r="37" spans="1:5" ht="22.5">
      <c r="A37" s="60"/>
      <c r="B37" s="3" t="s">
        <v>500</v>
      </c>
      <c r="C37" s="7"/>
      <c r="D37" s="49"/>
      <c r="E37" s="49"/>
    </row>
    <row r="38" spans="1:5" ht="12.75">
      <c r="A38" s="60"/>
      <c r="B38" s="3" t="s">
        <v>413</v>
      </c>
      <c r="C38" s="7">
        <v>423</v>
      </c>
      <c r="D38" s="63"/>
      <c r="E38" s="63">
        <f>SUM(E39:E42)</f>
        <v>0</v>
      </c>
    </row>
    <row r="39" spans="1:5" ht="12.75">
      <c r="A39" s="60"/>
      <c r="B39" s="55" t="s">
        <v>414</v>
      </c>
      <c r="C39" s="7">
        <v>424</v>
      </c>
      <c r="D39" s="64"/>
      <c r="E39" s="64"/>
    </row>
    <row r="40" spans="1:5" ht="12.75">
      <c r="A40" s="60"/>
      <c r="B40" s="3" t="s">
        <v>415</v>
      </c>
      <c r="C40" s="62">
        <v>425</v>
      </c>
      <c r="D40" s="49"/>
      <c r="E40" s="49"/>
    </row>
    <row r="41" spans="1:5" ht="12.75">
      <c r="A41" s="60"/>
      <c r="B41" s="3" t="s">
        <v>29</v>
      </c>
      <c r="C41" s="7">
        <v>426</v>
      </c>
      <c r="D41" s="49"/>
      <c r="E41" s="49"/>
    </row>
    <row r="42" spans="1:5" ht="12.75">
      <c r="A42" s="60"/>
      <c r="B42" s="59" t="s">
        <v>416</v>
      </c>
      <c r="C42" s="7">
        <v>427</v>
      </c>
      <c r="D42" s="49"/>
      <c r="E42" s="49"/>
    </row>
    <row r="43" spans="1:5" ht="12.75">
      <c r="A43" s="60"/>
      <c r="B43" s="3" t="s">
        <v>417</v>
      </c>
      <c r="C43" s="7">
        <v>428</v>
      </c>
      <c r="D43" s="49"/>
      <c r="E43" s="49">
        <f>E35-E38</f>
        <v>0</v>
      </c>
    </row>
    <row r="44" spans="1:5" ht="22.5">
      <c r="A44" s="60"/>
      <c r="B44" s="3" t="s">
        <v>501</v>
      </c>
      <c r="C44" s="7"/>
      <c r="D44" s="49"/>
      <c r="E44" s="49">
        <f>E38-E35</f>
        <v>0</v>
      </c>
    </row>
    <row r="45" spans="1:5" ht="12.75">
      <c r="A45" s="60"/>
      <c r="B45" s="55" t="s">
        <v>418</v>
      </c>
      <c r="C45" s="7">
        <v>429</v>
      </c>
      <c r="D45" s="49"/>
      <c r="E45" s="49"/>
    </row>
    <row r="46" spans="1:5" ht="12.75">
      <c r="A46" s="60"/>
      <c r="B46" s="55" t="s">
        <v>419</v>
      </c>
      <c r="C46" s="7">
        <v>430</v>
      </c>
      <c r="D46" s="49"/>
      <c r="E46" s="49"/>
    </row>
    <row r="47" spans="1:5" ht="12.75">
      <c r="A47" s="60"/>
      <c r="B47" s="44" t="s">
        <v>30</v>
      </c>
      <c r="C47" s="7">
        <v>431</v>
      </c>
      <c r="D47" s="63">
        <f>SUM(D15)</f>
        <v>106415</v>
      </c>
      <c r="E47" s="63">
        <v>116526</v>
      </c>
    </row>
    <row r="48" spans="1:5" ht="12.75">
      <c r="A48" s="60"/>
      <c r="B48" s="44" t="s">
        <v>31</v>
      </c>
      <c r="C48" s="7">
        <v>432</v>
      </c>
      <c r="D48" s="63">
        <f>SUM(D21)</f>
        <v>108497</v>
      </c>
      <c r="E48" s="63">
        <v>143728</v>
      </c>
    </row>
    <row r="49" spans="1:5" ht="12.75">
      <c r="A49" s="60"/>
      <c r="B49" s="44" t="s">
        <v>32</v>
      </c>
      <c r="C49" s="7">
        <v>433</v>
      </c>
      <c r="D49" s="63"/>
      <c r="E49" s="63">
        <f>'[1]bilans stanja'!G15</f>
        <v>0</v>
      </c>
    </row>
    <row r="50" spans="1:5" ht="12.75">
      <c r="A50" s="60"/>
      <c r="B50" s="44" t="s">
        <v>33</v>
      </c>
      <c r="C50" s="62">
        <v>434</v>
      </c>
      <c r="D50" s="63">
        <f>D48-D47</f>
        <v>2082</v>
      </c>
      <c r="E50" s="63">
        <v>27202</v>
      </c>
    </row>
    <row r="51" spans="1:5" ht="12.75">
      <c r="A51" s="60"/>
      <c r="B51" s="75" t="s">
        <v>34</v>
      </c>
      <c r="C51" s="7">
        <v>435</v>
      </c>
      <c r="D51" s="63">
        <v>27533</v>
      </c>
      <c r="E51" s="63">
        <v>36723</v>
      </c>
    </row>
    <row r="52" spans="1:5" ht="12.75">
      <c r="A52" s="60"/>
      <c r="B52" s="27" t="s">
        <v>35</v>
      </c>
      <c r="C52" s="7">
        <v>436</v>
      </c>
      <c r="D52" s="63"/>
      <c r="E52" s="63"/>
    </row>
    <row r="53" spans="2:5" ht="15" customHeight="1">
      <c r="B53" s="61" t="s">
        <v>36</v>
      </c>
      <c r="C53" s="7">
        <v>437</v>
      </c>
      <c r="D53" s="47"/>
      <c r="E53" s="47"/>
    </row>
    <row r="54" spans="2:8" ht="22.5">
      <c r="B54" s="44" t="s">
        <v>37</v>
      </c>
      <c r="C54" s="7">
        <v>438</v>
      </c>
      <c r="D54" s="29">
        <f>D51-D50</f>
        <v>25451</v>
      </c>
      <c r="E54" s="29">
        <f>SUM(E51+E49-E50+E52-E53)</f>
        <v>9521</v>
      </c>
      <c r="H54" s="32"/>
    </row>
    <row r="55" ht="12.75">
      <c r="B55" s="4"/>
    </row>
    <row r="56" spans="1:9" ht="33.75" customHeight="1">
      <c r="A56" s="4"/>
      <c r="B56" s="249" t="s">
        <v>221</v>
      </c>
      <c r="C56" s="249"/>
      <c r="D56" s="248" t="s">
        <v>369</v>
      </c>
      <c r="E56" s="248"/>
      <c r="F56" s="4"/>
      <c r="G56" s="4"/>
      <c r="H56" s="4"/>
      <c r="I56" s="4"/>
    </row>
    <row r="57" spans="1:9" ht="12.75">
      <c r="A57" s="4"/>
      <c r="B57" s="4" t="s">
        <v>507</v>
      </c>
      <c r="C57" s="103" t="s">
        <v>222</v>
      </c>
      <c r="F57" s="4"/>
      <c r="G57" s="4"/>
      <c r="H57" s="4"/>
      <c r="I57" s="4"/>
    </row>
    <row r="58" spans="4:9" ht="12.75">
      <c r="D58" s="51"/>
      <c r="E58" s="52"/>
      <c r="F58" s="4"/>
      <c r="G58" s="4"/>
      <c r="H58" s="4"/>
      <c r="I58" s="4"/>
    </row>
    <row r="59" spans="4:9" ht="12.75">
      <c r="D59" s="45"/>
      <c r="E59" s="46"/>
      <c r="F59" s="4"/>
      <c r="G59" s="4"/>
      <c r="H59" s="4"/>
      <c r="I59" s="4"/>
    </row>
  </sheetData>
  <sheetProtection/>
  <mergeCells count="9">
    <mergeCell ref="B56:C56"/>
    <mergeCell ref="D56:E56"/>
    <mergeCell ref="B12:B13"/>
    <mergeCell ref="A8:E8"/>
    <mergeCell ref="A9:E9"/>
    <mergeCell ref="A12:A13"/>
    <mergeCell ref="A10:E10"/>
    <mergeCell ref="D12:E12"/>
    <mergeCell ref="C12:C13"/>
  </mergeCells>
  <printOptions horizontalCentered="1"/>
  <pageMargins left="0.7086614173228347" right="0.7086614173228347" top="0.15748031496062992" bottom="0.15748031496062992" header="0.11811023622047245" footer="0.11811023622047245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J28" sqref="J28"/>
    </sheetView>
  </sheetViews>
  <sheetFormatPr defaultColWidth="9.140625" defaultRowHeight="12.75"/>
  <cols>
    <col min="1" max="1" width="6.7109375" style="0" customWidth="1"/>
    <col min="2" max="2" width="53.140625" style="0" customWidth="1"/>
    <col min="3" max="3" width="6.140625" style="0" customWidth="1"/>
    <col min="4" max="4" width="9.7109375" style="0" customWidth="1"/>
    <col min="5" max="5" width="10.8515625" style="0" customWidth="1"/>
  </cols>
  <sheetData>
    <row r="1" spans="1:2" ht="12.75">
      <c r="A1" s="4" t="s">
        <v>450</v>
      </c>
      <c r="B1" s="4"/>
    </row>
    <row r="2" spans="1:2" ht="12.75">
      <c r="A2" s="4" t="s">
        <v>444</v>
      </c>
      <c r="B2" s="4"/>
    </row>
    <row r="3" spans="1:2" ht="12.75">
      <c r="A3" s="4" t="s">
        <v>328</v>
      </c>
      <c r="B3" s="4"/>
    </row>
    <row r="4" spans="1:2" ht="12.75">
      <c r="A4" s="103" t="s">
        <v>329</v>
      </c>
      <c r="B4" s="4"/>
    </row>
    <row r="5" spans="1:2" ht="12.75">
      <c r="A5" s="4" t="s">
        <v>330</v>
      </c>
      <c r="B5" s="4"/>
    </row>
    <row r="6" spans="1:2" ht="12.75">
      <c r="A6" s="4" t="s">
        <v>442</v>
      </c>
      <c r="B6" s="4"/>
    </row>
    <row r="8" spans="1:5" ht="12.75">
      <c r="A8" s="244" t="s">
        <v>420</v>
      </c>
      <c r="B8" s="244"/>
      <c r="C8" s="244"/>
      <c r="D8" s="244"/>
      <c r="E8" s="244"/>
    </row>
    <row r="9" spans="1:5" ht="12.75">
      <c r="A9" s="244" t="s">
        <v>506</v>
      </c>
      <c r="B9" s="244"/>
      <c r="C9" s="244"/>
      <c r="D9" s="244"/>
      <c r="E9" s="244"/>
    </row>
    <row r="10" spans="2:4" ht="12.75">
      <c r="B10" s="258"/>
      <c r="C10" s="258"/>
      <c r="D10" s="258"/>
    </row>
    <row r="11" ht="12.75">
      <c r="E11" s="4" t="s">
        <v>9</v>
      </c>
    </row>
    <row r="12" spans="1:5" ht="22.5">
      <c r="A12" s="6" t="s">
        <v>91</v>
      </c>
      <c r="B12" s="6" t="s">
        <v>105</v>
      </c>
      <c r="C12" s="6" t="s">
        <v>1</v>
      </c>
      <c r="D12" s="6" t="s">
        <v>2</v>
      </c>
      <c r="E12" s="6" t="s">
        <v>3</v>
      </c>
    </row>
    <row r="13" spans="1:5" ht="12.75">
      <c r="A13" s="7">
        <v>1</v>
      </c>
      <c r="B13" s="7">
        <v>2</v>
      </c>
      <c r="C13" s="7">
        <v>3</v>
      </c>
      <c r="D13" s="7">
        <v>5</v>
      </c>
      <c r="E13" s="7">
        <v>6</v>
      </c>
    </row>
    <row r="14" spans="1:5" ht="12.75">
      <c r="A14" s="28" t="s">
        <v>5</v>
      </c>
      <c r="B14" s="26" t="s">
        <v>107</v>
      </c>
      <c r="C14" s="7">
        <v>501</v>
      </c>
      <c r="D14" s="25"/>
      <c r="E14" s="71"/>
    </row>
    <row r="15" spans="1:5" ht="12.75">
      <c r="A15" s="7">
        <v>1</v>
      </c>
      <c r="B15" s="2" t="s">
        <v>108</v>
      </c>
      <c r="C15" s="7">
        <v>502</v>
      </c>
      <c r="D15" s="29">
        <f>'izvj. o promjenama neto imovine'!D28</f>
        <v>1655587</v>
      </c>
      <c r="E15" s="29">
        <v>1546223</v>
      </c>
    </row>
    <row r="16" spans="1:5" ht="12.75">
      <c r="A16" s="7">
        <v>2</v>
      </c>
      <c r="B16" s="2" t="s">
        <v>102</v>
      </c>
      <c r="C16" s="7">
        <v>503</v>
      </c>
      <c r="D16" s="29">
        <v>2548232</v>
      </c>
      <c r="E16" s="29">
        <v>2548232</v>
      </c>
    </row>
    <row r="17" spans="1:5" ht="17.25" customHeight="1">
      <c r="A17" s="7">
        <v>3</v>
      </c>
      <c r="B17" s="3" t="s">
        <v>109</v>
      </c>
      <c r="C17" s="7">
        <v>504</v>
      </c>
      <c r="D17" s="24">
        <f>SUM(D15/D16)</f>
        <v>0.6497002627704228</v>
      </c>
      <c r="E17" s="24">
        <f>E15/E16</f>
        <v>0.6067826634309592</v>
      </c>
    </row>
    <row r="18" spans="1:5" ht="12.75">
      <c r="A18" s="65" t="s">
        <v>4</v>
      </c>
      <c r="B18" s="26" t="s">
        <v>110</v>
      </c>
      <c r="C18" s="7">
        <v>505</v>
      </c>
      <c r="D18" s="29"/>
      <c r="E18" s="29"/>
    </row>
    <row r="19" spans="1:5" ht="15" customHeight="1">
      <c r="A19" s="8">
        <v>1</v>
      </c>
      <c r="B19" s="3" t="s">
        <v>111</v>
      </c>
      <c r="C19" s="7">
        <v>506</v>
      </c>
      <c r="D19" s="29">
        <f>SUM('bilans stanja'!E55)</f>
        <v>1678894</v>
      </c>
      <c r="E19" s="29">
        <f>'izvj. o promjenama neto imovine'!E29</f>
        <v>1629029</v>
      </c>
    </row>
    <row r="20" spans="1:5" ht="12.75">
      <c r="A20" s="8">
        <v>2</v>
      </c>
      <c r="B20" s="10" t="s">
        <v>101</v>
      </c>
      <c r="C20" s="7">
        <v>507</v>
      </c>
      <c r="D20" s="29">
        <v>2548232</v>
      </c>
      <c r="E20" s="29">
        <v>2548232</v>
      </c>
    </row>
    <row r="21" spans="1:5" ht="12.75">
      <c r="A21" s="8">
        <v>3</v>
      </c>
      <c r="B21" s="2" t="s">
        <v>112</v>
      </c>
      <c r="C21" s="7">
        <v>508</v>
      </c>
      <c r="D21" s="24">
        <f>SUM(D19/D20)</f>
        <v>0.6588466042338375</v>
      </c>
      <c r="E21" s="24">
        <f>E19/E20</f>
        <v>0.639278134800913</v>
      </c>
    </row>
    <row r="22" spans="1:5" ht="12.75">
      <c r="A22" s="65" t="s">
        <v>106</v>
      </c>
      <c r="B22" s="26" t="s">
        <v>113</v>
      </c>
      <c r="C22" s="7">
        <v>509</v>
      </c>
      <c r="D22" s="29"/>
      <c r="E22" s="29"/>
    </row>
    <row r="23" spans="1:5" ht="12.75">
      <c r="A23" s="8">
        <v>1</v>
      </c>
      <c r="B23" s="2" t="s">
        <v>114</v>
      </c>
      <c r="C23" s="7">
        <v>510</v>
      </c>
      <c r="D23" s="24">
        <v>0.03</v>
      </c>
      <c r="E23" s="24">
        <v>0.02</v>
      </c>
    </row>
    <row r="24" spans="1:5" ht="12.75">
      <c r="A24" s="8">
        <v>2</v>
      </c>
      <c r="B24" s="2" t="s">
        <v>115</v>
      </c>
      <c r="C24" s="7">
        <v>511</v>
      </c>
      <c r="D24" s="24">
        <v>0.05</v>
      </c>
      <c r="E24" s="24">
        <v>0.12</v>
      </c>
    </row>
    <row r="25" spans="1:5" ht="12.75">
      <c r="A25" s="8">
        <v>3</v>
      </c>
      <c r="B25" s="2" t="s">
        <v>116</v>
      </c>
      <c r="C25" s="7">
        <v>512</v>
      </c>
      <c r="D25" s="24">
        <v>0</v>
      </c>
      <c r="E25" s="24">
        <v>0</v>
      </c>
    </row>
    <row r="26" spans="1:5" ht="12.75">
      <c r="A26" s="8">
        <v>4</v>
      </c>
      <c r="B26" s="2" t="s">
        <v>117</v>
      </c>
      <c r="C26" s="7">
        <v>513</v>
      </c>
      <c r="D26" s="24">
        <v>4.64</v>
      </c>
      <c r="E26" s="24">
        <v>3.51</v>
      </c>
    </row>
    <row r="27" spans="1:5" ht="12.75">
      <c r="A27" s="12"/>
      <c r="B27" s="13"/>
      <c r="C27" s="14"/>
      <c r="D27" s="13"/>
      <c r="E27" s="13"/>
    </row>
    <row r="28" spans="1:10" ht="38.25" customHeight="1">
      <c r="A28" s="4" t="s">
        <v>163</v>
      </c>
      <c r="B28" s="246" t="s">
        <v>164</v>
      </c>
      <c r="C28" s="246"/>
      <c r="D28" s="247" t="s">
        <v>369</v>
      </c>
      <c r="E28" s="248"/>
      <c r="F28" s="4"/>
      <c r="G28" s="4"/>
      <c r="H28" s="4"/>
      <c r="I28" s="4"/>
      <c r="J28" s="4"/>
    </row>
    <row r="29" spans="1:10" ht="12.75">
      <c r="A29" s="4" t="s">
        <v>510</v>
      </c>
      <c r="F29" s="4"/>
      <c r="G29" s="4"/>
      <c r="H29" s="4"/>
      <c r="I29" s="4"/>
      <c r="J29" s="4"/>
    </row>
    <row r="30" spans="2:10" ht="12.75">
      <c r="B30" s="15"/>
      <c r="D30" s="51"/>
      <c r="E30" s="52"/>
      <c r="F30" s="4"/>
      <c r="G30" s="4"/>
      <c r="H30" s="4"/>
      <c r="I30" s="4"/>
      <c r="J30" s="4"/>
    </row>
    <row r="31" spans="1:5" ht="12.75">
      <c r="A31" s="12"/>
      <c r="B31" s="13"/>
      <c r="C31" s="14"/>
      <c r="D31" s="13"/>
      <c r="E31" s="13"/>
    </row>
    <row r="32" spans="1:5" ht="12.75">
      <c r="A32" s="12"/>
      <c r="B32" s="13"/>
      <c r="C32" s="14"/>
      <c r="D32" s="13"/>
      <c r="E32" s="13"/>
    </row>
    <row r="33" spans="1:5" ht="12.75">
      <c r="A33" s="12"/>
      <c r="B33" s="13"/>
      <c r="C33" s="14"/>
      <c r="D33" s="13"/>
      <c r="E33" s="13"/>
    </row>
    <row r="34" spans="1:5" ht="12.75">
      <c r="A34" s="12"/>
      <c r="B34" s="13"/>
      <c r="C34" s="14"/>
      <c r="D34" s="13"/>
      <c r="E34" s="13"/>
    </row>
    <row r="35" spans="1:5" ht="12.75">
      <c r="A35" s="12"/>
      <c r="B35" s="13"/>
      <c r="C35" s="14"/>
      <c r="D35" s="13"/>
      <c r="E35" s="13"/>
    </row>
    <row r="36" spans="1:5" ht="12.75">
      <c r="A36" s="12"/>
      <c r="B36" s="13"/>
      <c r="C36" s="14"/>
      <c r="D36" s="13"/>
      <c r="E36" s="13"/>
    </row>
    <row r="37" spans="1:5" ht="12.75">
      <c r="A37" s="12"/>
      <c r="B37" s="13"/>
      <c r="C37" s="14"/>
      <c r="D37" s="13"/>
      <c r="E37" s="13"/>
    </row>
    <row r="38" spans="1:5" ht="12.75">
      <c r="A38" s="12"/>
      <c r="B38" s="15"/>
      <c r="C38" s="14"/>
      <c r="D38" s="13"/>
      <c r="E38" s="13"/>
    </row>
    <row r="39" spans="1:5" ht="12.75">
      <c r="A39" s="12"/>
      <c r="B39" s="15"/>
      <c r="C39" s="14"/>
      <c r="D39" s="13"/>
      <c r="E39" s="13"/>
    </row>
    <row r="40" spans="1:5" ht="12.75">
      <c r="A40" s="12"/>
      <c r="B40" s="13"/>
      <c r="C40" s="14"/>
      <c r="D40" s="13"/>
      <c r="E40" s="13"/>
    </row>
    <row r="41" spans="1:5" ht="12.75">
      <c r="A41" s="12"/>
      <c r="B41" s="13"/>
      <c r="C41" s="14"/>
      <c r="D41" s="13"/>
      <c r="E41" s="13"/>
    </row>
    <row r="42" spans="1:5" ht="12.75">
      <c r="A42" s="12"/>
      <c r="B42" s="13"/>
      <c r="C42" s="14"/>
      <c r="D42" s="13"/>
      <c r="E42" s="13"/>
    </row>
    <row r="43" spans="1:5" ht="12.75">
      <c r="A43" s="12"/>
      <c r="B43" s="13"/>
      <c r="C43" s="14"/>
      <c r="D43" s="13"/>
      <c r="E43" s="13"/>
    </row>
    <row r="44" spans="1:5" ht="12.75">
      <c r="A44" s="12"/>
      <c r="B44" s="15"/>
      <c r="C44" s="14"/>
      <c r="D44" s="13"/>
      <c r="E44" s="13"/>
    </row>
    <row r="45" spans="1:5" ht="12.75">
      <c r="A45" s="12"/>
      <c r="C45" s="14"/>
      <c r="D45" s="13"/>
      <c r="E45" s="13"/>
    </row>
    <row r="48" ht="12.75">
      <c r="B48" s="4"/>
    </row>
    <row r="49" spans="1:5" ht="12.75">
      <c r="A49" s="4"/>
      <c r="D49" s="258"/>
      <c r="E49" s="258"/>
    </row>
  </sheetData>
  <sheetProtection/>
  <mergeCells count="6">
    <mergeCell ref="A8:E8"/>
    <mergeCell ref="A9:E9"/>
    <mergeCell ref="B10:D10"/>
    <mergeCell ref="D49:E49"/>
    <mergeCell ref="B28:C28"/>
    <mergeCell ref="D28:E28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D23" sqref="D23:E23"/>
    </sheetView>
  </sheetViews>
  <sheetFormatPr defaultColWidth="9.140625" defaultRowHeight="12.75"/>
  <cols>
    <col min="1" max="1" width="6.28125" style="0" customWidth="1"/>
    <col min="2" max="2" width="31.421875" style="0" customWidth="1"/>
    <col min="3" max="4" width="17.7109375" style="0" customWidth="1"/>
  </cols>
  <sheetData>
    <row r="1" spans="1:2" ht="12.75">
      <c r="A1" s="4" t="s">
        <v>450</v>
      </c>
      <c r="B1" s="4"/>
    </row>
    <row r="2" spans="1:2" ht="12.75">
      <c r="A2" s="4" t="s">
        <v>444</v>
      </c>
      <c r="B2" s="4"/>
    </row>
    <row r="3" spans="1:2" ht="12.75">
      <c r="A3" s="4" t="s">
        <v>328</v>
      </c>
      <c r="B3" s="4"/>
    </row>
    <row r="4" spans="1:2" ht="12.75">
      <c r="A4" s="103" t="s">
        <v>329</v>
      </c>
      <c r="B4" s="4"/>
    </row>
    <row r="5" spans="1:2" ht="12.75">
      <c r="A5" s="4" t="s">
        <v>330</v>
      </c>
      <c r="B5" s="4"/>
    </row>
    <row r="6" spans="1:2" ht="12" customHeight="1">
      <c r="A6" s="4" t="s">
        <v>442</v>
      </c>
      <c r="B6" s="4"/>
    </row>
    <row r="7" spans="1:2" ht="12.75">
      <c r="A7" s="4"/>
      <c r="B7" s="4"/>
    </row>
    <row r="8" spans="1:7" ht="12.75">
      <c r="A8" s="244" t="s">
        <v>42</v>
      </c>
      <c r="B8" s="244"/>
      <c r="C8" s="244"/>
      <c r="D8" s="244"/>
      <c r="E8" s="18"/>
      <c r="F8" s="18"/>
      <c r="G8" s="18"/>
    </row>
    <row r="9" spans="1:7" ht="12.75">
      <c r="A9" s="104" t="s">
        <v>421</v>
      </c>
      <c r="B9" s="104"/>
      <c r="C9" s="104"/>
      <c r="D9" s="104"/>
      <c r="E9" s="18"/>
      <c r="F9" s="18"/>
      <c r="G9" s="18"/>
    </row>
    <row r="10" spans="1:4" ht="12.75">
      <c r="A10" s="259" t="s">
        <v>504</v>
      </c>
      <c r="B10" s="259"/>
      <c r="C10" s="259"/>
      <c r="D10" s="259"/>
    </row>
    <row r="12" spans="1:4" ht="36.75" customHeight="1">
      <c r="A12" s="6" t="s">
        <v>91</v>
      </c>
      <c r="B12" s="6" t="s">
        <v>103</v>
      </c>
      <c r="C12" s="6" t="s">
        <v>120</v>
      </c>
      <c r="D12" s="6" t="s">
        <v>127</v>
      </c>
    </row>
    <row r="13" spans="1:4" ht="12.75">
      <c r="A13" s="8">
        <v>1</v>
      </c>
      <c r="B13" s="8">
        <v>2</v>
      </c>
      <c r="C13" s="8">
        <v>3</v>
      </c>
      <c r="D13" s="8">
        <v>4</v>
      </c>
    </row>
    <row r="14" spans="1:4" ht="12.75">
      <c r="A14" s="8">
        <v>1</v>
      </c>
      <c r="B14" s="2" t="s">
        <v>129</v>
      </c>
      <c r="C14" s="31">
        <v>389380</v>
      </c>
      <c r="D14" s="30">
        <f>C14*100/C20</f>
        <v>22.87064207897414</v>
      </c>
    </row>
    <row r="15" spans="1:4" ht="12.75">
      <c r="A15" s="8">
        <v>2</v>
      </c>
      <c r="B15" s="2" t="s">
        <v>130</v>
      </c>
      <c r="C15" s="31">
        <v>775752</v>
      </c>
      <c r="D15" s="30">
        <f>C15*100/C20</f>
        <v>45.564606127814336</v>
      </c>
    </row>
    <row r="16" spans="1:4" ht="12.75">
      <c r="A16" s="8">
        <v>3</v>
      </c>
      <c r="B16" s="2" t="s">
        <v>122</v>
      </c>
      <c r="C16" s="31">
        <v>75213</v>
      </c>
      <c r="D16" s="30">
        <f>C16*100/C20</f>
        <v>4.417714321962817</v>
      </c>
    </row>
    <row r="17" spans="1:4" ht="12.75">
      <c r="A17" s="8">
        <v>4</v>
      </c>
      <c r="B17" s="2" t="s">
        <v>6</v>
      </c>
      <c r="C17" s="31">
        <v>410000</v>
      </c>
      <c r="D17" s="30">
        <f>C17*100/C20</f>
        <v>24.08177937330987</v>
      </c>
    </row>
    <row r="18" spans="1:4" ht="12.75">
      <c r="A18" s="8">
        <v>5</v>
      </c>
      <c r="B18" s="2" t="s">
        <v>131</v>
      </c>
      <c r="C18" s="31">
        <v>25451</v>
      </c>
      <c r="D18" s="30">
        <f>C18*100/C20</f>
        <v>1.4948911386100232</v>
      </c>
    </row>
    <row r="19" spans="1:4" ht="12.75">
      <c r="A19" s="8">
        <v>6</v>
      </c>
      <c r="B19" s="105" t="s">
        <v>422</v>
      </c>
      <c r="C19" s="31">
        <v>26736</v>
      </c>
      <c r="D19" s="30">
        <f>C19*100/C20</f>
        <v>1.5703669593288114</v>
      </c>
    </row>
    <row r="20" spans="1:4" ht="12.75">
      <c r="A20" s="1"/>
      <c r="B20" s="2" t="s">
        <v>128</v>
      </c>
      <c r="C20" s="219">
        <v>1702532</v>
      </c>
      <c r="D20" s="30">
        <f>SUM(D14:D19)</f>
        <v>100</v>
      </c>
    </row>
    <row r="22" ht="12.75">
      <c r="B22" s="4"/>
    </row>
    <row r="23" spans="1:10" ht="26.25" customHeight="1">
      <c r="A23" s="4" t="s">
        <v>163</v>
      </c>
      <c r="B23" s="246" t="s">
        <v>223</v>
      </c>
      <c r="C23" s="246"/>
      <c r="D23" s="247" t="s">
        <v>369</v>
      </c>
      <c r="E23" s="248"/>
      <c r="F23" s="4"/>
      <c r="G23" s="4"/>
      <c r="H23" s="4"/>
      <c r="I23" s="4"/>
      <c r="J23" s="4"/>
    </row>
    <row r="24" spans="1:10" ht="12.75">
      <c r="A24" s="4" t="s">
        <v>509</v>
      </c>
      <c r="F24" s="4"/>
      <c r="G24" s="4"/>
      <c r="H24" s="4"/>
      <c r="I24" s="4"/>
      <c r="J24" s="4"/>
    </row>
    <row r="25" spans="3:10" ht="12.75">
      <c r="C25" s="67"/>
      <c r="D25" s="51"/>
      <c r="E25" s="52"/>
      <c r="F25" s="4"/>
      <c r="G25" s="4"/>
      <c r="H25" s="4"/>
      <c r="I25" s="4"/>
      <c r="J25" s="4"/>
    </row>
  </sheetData>
  <sheetProtection/>
  <mergeCells count="4">
    <mergeCell ref="A8:D8"/>
    <mergeCell ref="A10:D10"/>
    <mergeCell ref="B23:C23"/>
    <mergeCell ref="D23:E23"/>
  </mergeCells>
  <printOptions horizontalCentered="1"/>
  <pageMargins left="0.7086614173228347" right="0.7086614173228347" top="0.629921259842519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1"/>
  <sheetViews>
    <sheetView zoomScalePageLayoutView="0" workbookViewId="0" topLeftCell="A49">
      <selection activeCell="L45" sqref="L45"/>
    </sheetView>
  </sheetViews>
  <sheetFormatPr defaultColWidth="9.140625" defaultRowHeight="12.75"/>
  <cols>
    <col min="4" max="4" width="18.140625" style="0" customWidth="1"/>
    <col min="5" max="5" width="10.00390625" style="0" customWidth="1"/>
    <col min="6" max="6" width="11.421875" style="0" customWidth="1"/>
    <col min="7" max="7" width="10.421875" style="0" customWidth="1"/>
    <col min="8" max="8" width="11.7109375" style="0" customWidth="1"/>
    <col min="9" max="9" width="12.28125" style="0" bestFit="1" customWidth="1"/>
    <col min="10" max="10" width="10.140625" style="0" bestFit="1" customWidth="1"/>
  </cols>
  <sheetData>
    <row r="1" spans="1:2" ht="12.75">
      <c r="A1" s="4" t="s">
        <v>450</v>
      </c>
      <c r="B1" s="4"/>
    </row>
    <row r="2" spans="1:2" ht="12.75">
      <c r="A2" s="4" t="s">
        <v>444</v>
      </c>
      <c r="B2" s="4"/>
    </row>
    <row r="3" spans="1:2" ht="12.75">
      <c r="A3" s="4" t="s">
        <v>328</v>
      </c>
      <c r="B3" s="4"/>
    </row>
    <row r="4" spans="1:2" ht="12.75">
      <c r="A4" s="103" t="s">
        <v>329</v>
      </c>
      <c r="B4" s="4"/>
    </row>
    <row r="5" spans="1:7" ht="12.75">
      <c r="A5" s="4" t="s">
        <v>330</v>
      </c>
      <c r="B5" s="4"/>
      <c r="G5" s="77"/>
    </row>
    <row r="6" spans="1:7" ht="12.75">
      <c r="A6" s="4" t="s">
        <v>442</v>
      </c>
      <c r="B6" s="4"/>
      <c r="G6" s="77"/>
    </row>
    <row r="7" spans="1:2" ht="12.75">
      <c r="A7" s="4"/>
      <c r="B7" s="4"/>
    </row>
    <row r="8" spans="1:2" ht="12.75">
      <c r="A8" s="77"/>
      <c r="B8" s="77"/>
    </row>
    <row r="9" spans="1:8" ht="12.75">
      <c r="A9" s="259" t="s">
        <v>45</v>
      </c>
      <c r="B9" s="259"/>
      <c r="C9" s="259"/>
      <c r="D9" s="259"/>
      <c r="E9" s="259"/>
      <c r="F9" s="259"/>
      <c r="G9" s="259"/>
      <c r="H9" s="259"/>
    </row>
    <row r="10" spans="1:8" ht="12.75">
      <c r="A10" s="259" t="s">
        <v>504</v>
      </c>
      <c r="B10" s="259"/>
      <c r="C10" s="259"/>
      <c r="D10" s="259"/>
      <c r="E10" s="259"/>
      <c r="F10" s="259"/>
      <c r="G10" s="259"/>
      <c r="H10" s="259"/>
    </row>
    <row r="11" spans="1:8" ht="12.75">
      <c r="A11" s="43"/>
      <c r="B11" s="43"/>
      <c r="C11" s="43"/>
      <c r="D11" s="43"/>
      <c r="E11" s="43"/>
      <c r="F11" s="43"/>
      <c r="G11" s="43"/>
      <c r="H11" s="43"/>
    </row>
    <row r="12" ht="12.75">
      <c r="A12" s="37" t="s">
        <v>424</v>
      </c>
    </row>
    <row r="13" spans="1:8" s="18" customFormat="1" ht="45" customHeight="1">
      <c r="A13" s="78" t="s">
        <v>134</v>
      </c>
      <c r="B13" s="277" t="s">
        <v>46</v>
      </c>
      <c r="C13" s="278"/>
      <c r="D13" s="279"/>
      <c r="E13" s="78" t="s">
        <v>135</v>
      </c>
      <c r="F13" s="78" t="s">
        <v>119</v>
      </c>
      <c r="G13" s="79" t="s">
        <v>136</v>
      </c>
      <c r="H13" s="78" t="s">
        <v>47</v>
      </c>
    </row>
    <row r="14" spans="1:8" ht="12.75">
      <c r="A14" s="80">
        <v>1</v>
      </c>
      <c r="B14" s="270">
        <v>2</v>
      </c>
      <c r="C14" s="271"/>
      <c r="D14" s="272"/>
      <c r="E14" s="80">
        <v>3</v>
      </c>
      <c r="F14" s="80">
        <v>4</v>
      </c>
      <c r="G14" s="81">
        <v>5</v>
      </c>
      <c r="H14" s="80">
        <v>6</v>
      </c>
    </row>
    <row r="15" spans="1:8" ht="12.75">
      <c r="A15" s="80"/>
      <c r="B15" s="267" t="s">
        <v>48</v>
      </c>
      <c r="C15" s="268"/>
      <c r="D15" s="269"/>
      <c r="E15" s="80"/>
      <c r="F15" s="82"/>
      <c r="G15" s="83"/>
      <c r="H15" s="82"/>
    </row>
    <row r="16" spans="1:8" ht="12.75">
      <c r="A16" s="80"/>
      <c r="B16" s="286" t="s">
        <v>327</v>
      </c>
      <c r="C16" s="287"/>
      <c r="D16" s="288"/>
      <c r="E16" s="33"/>
      <c r="F16" s="34"/>
      <c r="G16" s="35"/>
      <c r="H16" s="34"/>
    </row>
    <row r="17" spans="1:8" ht="12.75">
      <c r="A17" s="82"/>
      <c r="B17" s="289" t="s">
        <v>38</v>
      </c>
      <c r="C17" s="290"/>
      <c r="D17" s="291"/>
      <c r="E17" s="34"/>
      <c r="F17" s="34"/>
      <c r="G17" s="35"/>
      <c r="H17" s="34"/>
    </row>
    <row r="18" spans="1:8" ht="12.75">
      <c r="A18" s="82"/>
      <c r="B18" s="283"/>
      <c r="C18" s="284"/>
      <c r="D18" s="285"/>
      <c r="E18" s="35"/>
      <c r="F18" s="35"/>
      <c r="G18" s="35"/>
      <c r="H18" s="34">
        <f>G18-F18</f>
        <v>0</v>
      </c>
    </row>
    <row r="19" spans="1:10" ht="12.75">
      <c r="A19" s="82"/>
      <c r="B19" s="283"/>
      <c r="C19" s="284"/>
      <c r="D19" s="285"/>
      <c r="E19" s="35"/>
      <c r="F19" s="35"/>
      <c r="G19" s="35"/>
      <c r="H19" s="34">
        <f>G19-F19</f>
        <v>0</v>
      </c>
      <c r="J19" s="97"/>
    </row>
    <row r="20" spans="1:8" ht="12.75" customHeight="1">
      <c r="A20" s="80"/>
      <c r="B20" s="261" t="s">
        <v>39</v>
      </c>
      <c r="C20" s="262"/>
      <c r="D20" s="263"/>
      <c r="E20" s="85"/>
      <c r="F20" s="80"/>
      <c r="G20" s="81"/>
      <c r="H20" s="80"/>
    </row>
    <row r="21" spans="1:8" ht="12.75">
      <c r="A21" s="80"/>
      <c r="B21" s="261" t="s">
        <v>49</v>
      </c>
      <c r="C21" s="262"/>
      <c r="D21" s="263"/>
      <c r="E21" s="80"/>
      <c r="F21" s="80"/>
      <c r="G21" s="81"/>
      <c r="H21" s="80"/>
    </row>
    <row r="22" spans="1:8" ht="12.75" customHeight="1">
      <c r="A22" s="80"/>
      <c r="B22" s="267" t="s">
        <v>50</v>
      </c>
      <c r="C22" s="268"/>
      <c r="D22" s="269"/>
      <c r="E22" s="80"/>
      <c r="F22" s="80"/>
      <c r="G22" s="81"/>
      <c r="H22" s="80"/>
    </row>
    <row r="23" spans="1:8" ht="12.75">
      <c r="A23" s="80"/>
      <c r="B23" s="261" t="s">
        <v>38</v>
      </c>
      <c r="C23" s="262"/>
      <c r="D23" s="263"/>
      <c r="E23" s="80"/>
      <c r="F23" s="80"/>
      <c r="G23" s="81"/>
      <c r="H23" s="80"/>
    </row>
    <row r="24" spans="1:8" ht="12.75">
      <c r="A24" s="80"/>
      <c r="B24" s="261" t="s">
        <v>39</v>
      </c>
      <c r="C24" s="262"/>
      <c r="D24" s="263"/>
      <c r="E24" s="80"/>
      <c r="F24" s="80"/>
      <c r="G24" s="81"/>
      <c r="H24" s="80"/>
    </row>
    <row r="25" spans="1:8" ht="12.75">
      <c r="A25" s="80"/>
      <c r="B25" s="261" t="s">
        <v>49</v>
      </c>
      <c r="C25" s="262"/>
      <c r="D25" s="263"/>
      <c r="E25" s="80"/>
      <c r="F25" s="80"/>
      <c r="G25" s="81"/>
      <c r="H25" s="80"/>
    </row>
    <row r="26" spans="1:8" ht="21.75" customHeight="1">
      <c r="A26" s="80"/>
      <c r="B26" s="280" t="s">
        <v>51</v>
      </c>
      <c r="C26" s="281"/>
      <c r="D26" s="282"/>
      <c r="E26" s="80"/>
      <c r="F26" s="80"/>
      <c r="G26" s="81"/>
      <c r="H26" s="80"/>
    </row>
    <row r="27" spans="1:8" ht="21.75" customHeight="1">
      <c r="A27" s="80"/>
      <c r="B27" s="280" t="s">
        <v>138</v>
      </c>
      <c r="C27" s="281"/>
      <c r="D27" s="282"/>
      <c r="E27" s="80"/>
      <c r="F27" s="80"/>
      <c r="G27" s="81"/>
      <c r="H27" s="80"/>
    </row>
    <row r="28" spans="1:8" ht="12.75" customHeight="1">
      <c r="A28" s="80"/>
      <c r="B28" s="261" t="s">
        <v>121</v>
      </c>
      <c r="C28" s="262"/>
      <c r="D28" s="263"/>
      <c r="E28" s="80"/>
      <c r="F28" s="80"/>
      <c r="G28" s="81"/>
      <c r="H28" s="80"/>
    </row>
    <row r="29" spans="1:8" ht="12.75" customHeight="1">
      <c r="A29" s="80"/>
      <c r="B29" s="270"/>
      <c r="C29" s="271"/>
      <c r="D29" s="272"/>
      <c r="E29" s="80"/>
      <c r="F29" s="80"/>
      <c r="G29" s="81"/>
      <c r="H29" s="80"/>
    </row>
    <row r="30" spans="1:8" ht="12.75" customHeight="1">
      <c r="A30" s="80"/>
      <c r="B30" s="270"/>
      <c r="C30" s="271"/>
      <c r="D30" s="272"/>
      <c r="E30" s="80"/>
      <c r="F30" s="80"/>
      <c r="G30" s="81"/>
      <c r="H30" s="80"/>
    </row>
    <row r="31" spans="1:8" ht="33.75" customHeight="1">
      <c r="A31" s="80"/>
      <c r="B31" s="273" t="s">
        <v>139</v>
      </c>
      <c r="C31" s="274"/>
      <c r="D31" s="275"/>
      <c r="E31" s="80"/>
      <c r="F31" s="80"/>
      <c r="G31" s="81"/>
      <c r="H31" s="80"/>
    </row>
    <row r="32" spans="1:8" ht="21.75" customHeight="1">
      <c r="A32" s="80"/>
      <c r="B32" s="273" t="s">
        <v>140</v>
      </c>
      <c r="C32" s="274"/>
      <c r="D32" s="275"/>
      <c r="E32" s="80"/>
      <c r="F32" s="80"/>
      <c r="G32" s="81"/>
      <c r="H32" s="80"/>
    </row>
    <row r="33" spans="1:8" ht="12.75" customHeight="1">
      <c r="A33" s="80"/>
      <c r="B33" s="261" t="s">
        <v>141</v>
      </c>
      <c r="C33" s="262"/>
      <c r="D33" s="263"/>
      <c r="E33" s="80"/>
      <c r="F33" s="80"/>
      <c r="G33" s="81"/>
      <c r="H33" s="80"/>
    </row>
    <row r="34" spans="1:8" ht="12.75">
      <c r="A34" s="80"/>
      <c r="B34" s="261" t="s">
        <v>142</v>
      </c>
      <c r="C34" s="262"/>
      <c r="D34" s="263"/>
      <c r="E34" s="80"/>
      <c r="F34" s="80"/>
      <c r="G34" s="81"/>
      <c r="H34" s="80"/>
    </row>
    <row r="35" spans="1:8" ht="22.5" customHeight="1">
      <c r="A35" s="80"/>
      <c r="B35" s="280" t="s">
        <v>143</v>
      </c>
      <c r="C35" s="281"/>
      <c r="D35" s="282"/>
      <c r="E35" s="80"/>
      <c r="F35" s="80"/>
      <c r="G35" s="81"/>
      <c r="H35" s="80"/>
    </row>
    <row r="36" spans="1:8" ht="24.75" customHeight="1">
      <c r="A36" s="80"/>
      <c r="B36" s="273" t="s">
        <v>144</v>
      </c>
      <c r="C36" s="274"/>
      <c r="D36" s="275"/>
      <c r="E36" s="80"/>
      <c r="F36" s="80"/>
      <c r="G36" s="81"/>
      <c r="H36" s="80"/>
    </row>
    <row r="37" spans="1:8" ht="22.5" customHeight="1">
      <c r="A37" s="80"/>
      <c r="B37" s="273" t="s">
        <v>145</v>
      </c>
      <c r="C37" s="274"/>
      <c r="D37" s="275"/>
      <c r="E37" s="80"/>
      <c r="F37" s="80"/>
      <c r="G37" s="81"/>
      <c r="H37" s="80"/>
    </row>
    <row r="38" spans="1:8" ht="12.75" customHeight="1">
      <c r="A38" s="80"/>
      <c r="B38" s="273" t="s">
        <v>146</v>
      </c>
      <c r="C38" s="274"/>
      <c r="D38" s="275"/>
      <c r="E38" s="80"/>
      <c r="F38" s="80"/>
      <c r="G38" s="81"/>
      <c r="H38" s="80"/>
    </row>
    <row r="39" spans="1:8" ht="12.75" customHeight="1">
      <c r="A39" s="80"/>
      <c r="B39" s="273" t="s">
        <v>147</v>
      </c>
      <c r="C39" s="274"/>
      <c r="D39" s="275"/>
      <c r="E39" s="80"/>
      <c r="F39" s="80"/>
      <c r="G39" s="81"/>
      <c r="H39" s="80"/>
    </row>
    <row r="40" spans="1:8" ht="15.75" customHeight="1">
      <c r="A40" s="80"/>
      <c r="B40" s="273" t="s">
        <v>148</v>
      </c>
      <c r="C40" s="274"/>
      <c r="D40" s="275"/>
      <c r="E40" s="80"/>
      <c r="F40" s="80"/>
      <c r="G40" s="81"/>
      <c r="H40" s="80"/>
    </row>
    <row r="41" spans="1:8" ht="24" customHeight="1">
      <c r="A41" s="80"/>
      <c r="B41" s="273" t="s">
        <v>52</v>
      </c>
      <c r="C41" s="274"/>
      <c r="D41" s="275"/>
      <c r="E41" s="80"/>
      <c r="F41" s="80"/>
      <c r="G41" s="81"/>
      <c r="H41" s="80"/>
    </row>
    <row r="42" spans="1:8" ht="27.75" customHeight="1">
      <c r="A42" s="80"/>
      <c r="B42" s="273" t="s">
        <v>53</v>
      </c>
      <c r="C42" s="274"/>
      <c r="D42" s="275"/>
      <c r="E42" s="34">
        <f>SUM(E18:E41)</f>
        <v>0</v>
      </c>
      <c r="F42" s="34">
        <f>SUM(F18:F41)</f>
        <v>0</v>
      </c>
      <c r="G42" s="34">
        <f>SUM(G18:G41)</f>
        <v>0</v>
      </c>
      <c r="H42" s="34">
        <f>SUM(H18:H41)</f>
        <v>0</v>
      </c>
    </row>
    <row r="43" spans="1:8" ht="27.75" customHeight="1">
      <c r="A43" s="86"/>
      <c r="B43" s="87"/>
      <c r="C43" s="87"/>
      <c r="D43" s="87"/>
      <c r="E43" s="69"/>
      <c r="F43" s="69"/>
      <c r="G43" s="69"/>
      <c r="H43" s="69"/>
    </row>
    <row r="44" spans="1:8" ht="27.75" customHeight="1">
      <c r="A44" s="86"/>
      <c r="B44" s="87"/>
      <c r="C44" s="87"/>
      <c r="D44" s="87"/>
      <c r="E44" s="69"/>
      <c r="F44" s="69"/>
      <c r="G44" s="69"/>
      <c r="H44" s="69"/>
    </row>
    <row r="45" spans="1:8" ht="27.75" customHeight="1">
      <c r="A45" s="86"/>
      <c r="B45" s="87"/>
      <c r="C45" s="87"/>
      <c r="D45" s="87"/>
      <c r="E45" s="69"/>
      <c r="F45" s="69"/>
      <c r="G45" s="69"/>
      <c r="H45" s="69"/>
    </row>
    <row r="46" spans="1:8" ht="27.75" customHeight="1">
      <c r="A46" s="86"/>
      <c r="B46" s="87"/>
      <c r="C46" s="87"/>
      <c r="D46" s="87"/>
      <c r="E46" s="69"/>
      <c r="F46" s="69"/>
      <c r="G46" s="69"/>
      <c r="H46" s="69"/>
    </row>
    <row r="47" spans="1:8" ht="18.75" customHeight="1">
      <c r="A47" s="86"/>
      <c r="B47" s="87"/>
      <c r="C47" s="87"/>
      <c r="D47" s="87"/>
      <c r="E47" s="68"/>
      <c r="F47" s="69"/>
      <c r="G47" s="69"/>
      <c r="H47" s="69"/>
    </row>
    <row r="48" spans="1:8" ht="12.75">
      <c r="A48" s="276" t="s">
        <v>423</v>
      </c>
      <c r="B48" s="276"/>
      <c r="C48" s="276"/>
      <c r="D48" s="276"/>
      <c r="E48" s="276"/>
      <c r="F48" s="276"/>
      <c r="G48" s="276"/>
      <c r="H48" s="276"/>
    </row>
    <row r="49" spans="1:8" ht="45">
      <c r="A49" s="78" t="s">
        <v>134</v>
      </c>
      <c r="B49" s="277" t="s">
        <v>425</v>
      </c>
      <c r="C49" s="278"/>
      <c r="D49" s="279"/>
      <c r="E49" s="78" t="s">
        <v>135</v>
      </c>
      <c r="F49" s="78" t="s">
        <v>119</v>
      </c>
      <c r="G49" s="78" t="s">
        <v>136</v>
      </c>
      <c r="H49" s="78" t="s">
        <v>426</v>
      </c>
    </row>
    <row r="50" spans="1:8" ht="12.75">
      <c r="A50" s="80">
        <v>1</v>
      </c>
      <c r="B50" s="270">
        <v>2</v>
      </c>
      <c r="C50" s="271"/>
      <c r="D50" s="272"/>
      <c r="E50" s="80">
        <v>3</v>
      </c>
      <c r="F50" s="80">
        <v>4</v>
      </c>
      <c r="G50" s="80">
        <v>5</v>
      </c>
      <c r="H50" s="80">
        <v>6</v>
      </c>
    </row>
    <row r="51" spans="1:8" ht="12.75">
      <c r="A51" s="80"/>
      <c r="B51" s="267" t="s">
        <v>137</v>
      </c>
      <c r="C51" s="268"/>
      <c r="D51" s="269"/>
      <c r="E51" s="80"/>
      <c r="F51" s="80"/>
      <c r="G51" s="80"/>
      <c r="H51" s="80"/>
    </row>
    <row r="52" spans="1:8" ht="12.75">
      <c r="A52" s="80"/>
      <c r="B52" s="267" t="s">
        <v>327</v>
      </c>
      <c r="C52" s="268"/>
      <c r="D52" s="269"/>
      <c r="E52" s="88"/>
      <c r="F52" s="89"/>
      <c r="G52" s="90"/>
      <c r="H52" s="91"/>
    </row>
    <row r="53" spans="1:8" ht="12.75">
      <c r="A53" s="80"/>
      <c r="B53" s="261" t="s">
        <v>38</v>
      </c>
      <c r="C53" s="262"/>
      <c r="D53" s="263"/>
      <c r="E53" s="92"/>
      <c r="F53" s="89"/>
      <c r="G53" s="90"/>
      <c r="H53" s="90"/>
    </row>
    <row r="54" spans="1:8" ht="12.75">
      <c r="A54" s="84">
        <v>43246</v>
      </c>
      <c r="B54" s="261" t="s">
        <v>503</v>
      </c>
      <c r="C54" s="262"/>
      <c r="D54" s="263"/>
      <c r="E54" s="88">
        <v>1663</v>
      </c>
      <c r="F54" s="90">
        <v>15463.94</v>
      </c>
      <c r="G54" s="90">
        <v>61684.99</v>
      </c>
      <c r="H54" s="90">
        <f>SUM(G54-F54)</f>
        <v>46221.049999999996</v>
      </c>
    </row>
    <row r="55" spans="1:8" ht="12.75">
      <c r="A55" s="84">
        <v>43309</v>
      </c>
      <c r="B55" s="261" t="s">
        <v>512</v>
      </c>
      <c r="C55" s="262"/>
      <c r="D55" s="263"/>
      <c r="E55" s="88">
        <v>2499</v>
      </c>
      <c r="F55" s="90" t="s">
        <v>513</v>
      </c>
      <c r="G55" s="90">
        <v>7409.04</v>
      </c>
      <c r="H55" s="90">
        <v>-19588.86</v>
      </c>
    </row>
    <row r="56" spans="1:8" ht="12.75">
      <c r="A56" s="84"/>
      <c r="B56" s="261"/>
      <c r="C56" s="262"/>
      <c r="D56" s="263"/>
      <c r="E56" s="88"/>
      <c r="F56" s="90"/>
      <c r="G56" s="90"/>
      <c r="H56" s="90">
        <f>SUM(G56-F56)</f>
        <v>0</v>
      </c>
    </row>
    <row r="57" spans="1:8" ht="12.75">
      <c r="A57" s="84"/>
      <c r="B57" s="261"/>
      <c r="C57" s="262"/>
      <c r="D57" s="263"/>
      <c r="E57" s="88"/>
      <c r="F57" s="90"/>
      <c r="G57" s="90"/>
      <c r="H57" s="90">
        <f>SUM(G57-F57)</f>
        <v>0</v>
      </c>
    </row>
    <row r="58" spans="1:8" ht="16.5" customHeight="1">
      <c r="A58" s="80"/>
      <c r="B58" s="261" t="s">
        <v>39</v>
      </c>
      <c r="C58" s="262"/>
      <c r="D58" s="263"/>
      <c r="E58" s="85"/>
      <c r="F58" s="80"/>
      <c r="G58" s="80"/>
      <c r="H58" s="80"/>
    </row>
    <row r="59" spans="1:8" ht="12.75">
      <c r="A59" s="80"/>
      <c r="B59" s="261"/>
      <c r="C59" s="262"/>
      <c r="D59" s="263"/>
      <c r="E59" s="85"/>
      <c r="F59" s="80"/>
      <c r="G59" s="80"/>
      <c r="H59" s="80"/>
    </row>
    <row r="60" spans="1:8" ht="12.75">
      <c r="A60" s="80"/>
      <c r="B60" s="267" t="s">
        <v>50</v>
      </c>
      <c r="C60" s="268"/>
      <c r="D60" s="269"/>
      <c r="E60" s="85"/>
      <c r="F60" s="80"/>
      <c r="G60" s="80"/>
      <c r="H60" s="80"/>
    </row>
    <row r="61" spans="1:8" ht="12.75">
      <c r="A61" s="80"/>
      <c r="B61" s="261" t="s">
        <v>38</v>
      </c>
      <c r="C61" s="262"/>
      <c r="D61" s="263"/>
      <c r="E61" s="85"/>
      <c r="F61" s="80"/>
      <c r="G61" s="80"/>
      <c r="H61" s="80"/>
    </row>
    <row r="62" spans="1:8" ht="12.75">
      <c r="A62" s="80"/>
      <c r="B62" s="261" t="s">
        <v>39</v>
      </c>
      <c r="C62" s="262"/>
      <c r="D62" s="263"/>
      <c r="E62" s="85"/>
      <c r="F62" s="80"/>
      <c r="G62" s="80"/>
      <c r="H62" s="80"/>
    </row>
    <row r="63" spans="1:8" ht="20.25" customHeight="1">
      <c r="A63" s="80"/>
      <c r="B63" s="261"/>
      <c r="C63" s="262"/>
      <c r="D63" s="263"/>
      <c r="E63" s="85"/>
      <c r="F63" s="80"/>
      <c r="G63" s="80"/>
      <c r="H63" s="80"/>
    </row>
    <row r="64" spans="1:8" ht="32.25" customHeight="1">
      <c r="A64" s="80"/>
      <c r="B64" s="264" t="s">
        <v>427</v>
      </c>
      <c r="C64" s="265"/>
      <c r="D64" s="265"/>
      <c r="E64" s="88">
        <f>SUM(E54:E63)</f>
        <v>4162</v>
      </c>
      <c r="F64" s="90">
        <f>SUM(F54:F63)</f>
        <v>15463.94</v>
      </c>
      <c r="G64" s="90">
        <f>SUM(G54:G63)</f>
        <v>69094.03</v>
      </c>
      <c r="H64" s="90">
        <f>SUM(H54:H63)</f>
        <v>26632.189999999995</v>
      </c>
    </row>
    <row r="65" spans="1:8" ht="12.75">
      <c r="A65" s="86"/>
      <c r="B65" s="87"/>
      <c r="C65" s="87"/>
      <c r="D65" s="87"/>
      <c r="E65" s="93"/>
      <c r="F65" s="94"/>
      <c r="G65" s="94"/>
      <c r="H65" s="94"/>
    </row>
    <row r="66" spans="1:8" ht="39.75" customHeight="1">
      <c r="A66" s="77" t="s">
        <v>163</v>
      </c>
      <c r="B66" s="246" t="s">
        <v>55</v>
      </c>
      <c r="C66" s="246"/>
      <c r="D66" s="266" t="s">
        <v>56</v>
      </c>
      <c r="E66" s="266"/>
      <c r="F66" s="95" t="s">
        <v>54</v>
      </c>
      <c r="G66" s="260" t="s">
        <v>369</v>
      </c>
      <c r="H66" s="260"/>
    </row>
    <row r="67" spans="1:8" ht="12.75">
      <c r="A67" s="77" t="s">
        <v>507</v>
      </c>
      <c r="D67" s="253"/>
      <c r="E67" s="253"/>
      <c r="F67" s="77"/>
      <c r="G67" s="96"/>
      <c r="H67" s="52"/>
    </row>
    <row r="68" spans="2:6" ht="12.75">
      <c r="B68" s="50"/>
      <c r="D68" s="77"/>
      <c r="E68" s="77"/>
      <c r="F68" s="77"/>
    </row>
    <row r="69" spans="1:8" ht="12.75">
      <c r="A69" s="77"/>
      <c r="B69" s="77"/>
      <c r="C69" s="77"/>
      <c r="F69" s="77"/>
      <c r="G69" s="77"/>
      <c r="H69" s="77"/>
    </row>
    <row r="70" spans="1:2" ht="12.75">
      <c r="A70" s="77"/>
      <c r="B70" s="77"/>
    </row>
    <row r="71" ht="12.75">
      <c r="A71" s="77"/>
    </row>
  </sheetData>
  <sheetProtection/>
  <mergeCells count="53">
    <mergeCell ref="B14:D14"/>
    <mergeCell ref="B18:D18"/>
    <mergeCell ref="A9:H9"/>
    <mergeCell ref="A10:H10"/>
    <mergeCell ref="B13:D13"/>
    <mergeCell ref="B15:D15"/>
    <mergeCell ref="B16:D16"/>
    <mergeCell ref="B17:D17"/>
    <mergeCell ref="B19:D19"/>
    <mergeCell ref="B20:D20"/>
    <mergeCell ref="B21:D21"/>
    <mergeCell ref="B22:D22"/>
    <mergeCell ref="B27:D27"/>
    <mergeCell ref="B28:D28"/>
    <mergeCell ref="B31:D31"/>
    <mergeCell ref="B32:D32"/>
    <mergeCell ref="B23:D23"/>
    <mergeCell ref="B24:D24"/>
    <mergeCell ref="B25:D25"/>
    <mergeCell ref="B26:D26"/>
    <mergeCell ref="B29:D29"/>
    <mergeCell ref="B30:D30"/>
    <mergeCell ref="B37:D37"/>
    <mergeCell ref="B38:D38"/>
    <mergeCell ref="B39:D39"/>
    <mergeCell ref="B40:D40"/>
    <mergeCell ref="B33:D33"/>
    <mergeCell ref="B34:D34"/>
    <mergeCell ref="B35:D35"/>
    <mergeCell ref="B36:D36"/>
    <mergeCell ref="B50:D50"/>
    <mergeCell ref="B51:D51"/>
    <mergeCell ref="B52:D52"/>
    <mergeCell ref="B53:D53"/>
    <mergeCell ref="B41:D41"/>
    <mergeCell ref="B42:D42"/>
    <mergeCell ref="A48:H48"/>
    <mergeCell ref="B49:D49"/>
    <mergeCell ref="B58:D58"/>
    <mergeCell ref="B59:D59"/>
    <mergeCell ref="B60:D60"/>
    <mergeCell ref="B61:D61"/>
    <mergeCell ref="B54:D54"/>
    <mergeCell ref="B55:D55"/>
    <mergeCell ref="B56:D56"/>
    <mergeCell ref="B57:D57"/>
    <mergeCell ref="G66:H66"/>
    <mergeCell ref="D67:E67"/>
    <mergeCell ref="B62:D62"/>
    <mergeCell ref="B63:D63"/>
    <mergeCell ref="B64:D64"/>
    <mergeCell ref="B66:C66"/>
    <mergeCell ref="D66:E66"/>
  </mergeCells>
  <printOptions horizontalCentered="1"/>
  <pageMargins left="0.7480314960629921" right="0.7480314960629921" top="0.5511811023622047" bottom="1.0236220472440944" header="0.6692913385826772" footer="1.062992125984252"/>
  <pageSetup horizontalDpi="600" verticalDpi="600" orientation="portrait" pageOrder="overThenDown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2"/>
  <sheetViews>
    <sheetView zoomScalePageLayoutView="0" workbookViewId="0" topLeftCell="A37">
      <selection activeCell="O11" sqref="O11"/>
    </sheetView>
  </sheetViews>
  <sheetFormatPr defaultColWidth="9.140625" defaultRowHeight="12.75"/>
  <cols>
    <col min="1" max="1" width="8.421875" style="0" customWidth="1"/>
    <col min="2" max="2" width="4.7109375" style="0" customWidth="1"/>
    <col min="3" max="3" width="7.7109375" style="0" customWidth="1"/>
    <col min="4" max="4" width="10.7109375" style="0" customWidth="1"/>
    <col min="5" max="5" width="10.00390625" style="0" customWidth="1"/>
    <col min="7" max="7" width="8.140625" style="0" customWidth="1"/>
    <col min="9" max="9" width="8.421875" style="0" customWidth="1"/>
    <col min="10" max="10" width="7.8515625" style="0" customWidth="1"/>
    <col min="12" max="12" width="8.421875" style="0" customWidth="1"/>
  </cols>
  <sheetData>
    <row r="1" spans="1:12" ht="18" customHeight="1">
      <c r="A1" s="394" t="s">
        <v>582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</row>
    <row r="2" spans="1:12" ht="18" customHeight="1">
      <c r="A2" s="394" t="s">
        <v>583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</row>
    <row r="3" spans="1:12" ht="12.75">
      <c r="A3" s="395"/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</row>
    <row r="4" spans="1:12" ht="15.75" customHeight="1">
      <c r="A4" s="397" t="s">
        <v>584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</row>
    <row r="5" ht="15.75" customHeight="1" thickBot="1">
      <c r="A5" s="376"/>
    </row>
    <row r="6" spans="1:12" ht="18">
      <c r="A6" s="386" t="s">
        <v>585</v>
      </c>
      <c r="B6" s="387" t="s">
        <v>587</v>
      </c>
      <c r="C6" s="387" t="s">
        <v>588</v>
      </c>
      <c r="D6" s="388"/>
      <c r="E6" s="388"/>
      <c r="F6" s="386" t="s">
        <v>592</v>
      </c>
      <c r="G6" s="386" t="s">
        <v>596</v>
      </c>
      <c r="H6" s="386" t="s">
        <v>600</v>
      </c>
      <c r="I6" s="386" t="s">
        <v>604</v>
      </c>
      <c r="J6" s="386" t="s">
        <v>608</v>
      </c>
      <c r="K6" s="386" t="s">
        <v>612</v>
      </c>
      <c r="L6" s="387" t="s">
        <v>615</v>
      </c>
    </row>
    <row r="7" spans="1:12" ht="18">
      <c r="A7" s="389" t="s">
        <v>586</v>
      </c>
      <c r="B7" s="390"/>
      <c r="C7" s="390"/>
      <c r="D7" s="389" t="s">
        <v>589</v>
      </c>
      <c r="E7" s="389" t="s">
        <v>591</v>
      </c>
      <c r="F7" s="389" t="s">
        <v>593</v>
      </c>
      <c r="G7" s="389" t="s">
        <v>597</v>
      </c>
      <c r="H7" s="389" t="s">
        <v>601</v>
      </c>
      <c r="I7" s="389" t="s">
        <v>605</v>
      </c>
      <c r="J7" s="389" t="s">
        <v>609</v>
      </c>
      <c r="K7" s="389" t="s">
        <v>613</v>
      </c>
      <c r="L7" s="390"/>
    </row>
    <row r="8" spans="1:12" ht="18">
      <c r="A8" s="389" t="s">
        <v>476</v>
      </c>
      <c r="B8" s="390"/>
      <c r="C8" s="390"/>
      <c r="D8" s="389" t="s">
        <v>590</v>
      </c>
      <c r="E8" s="389" t="s">
        <v>590</v>
      </c>
      <c r="F8" s="389" t="s">
        <v>594</v>
      </c>
      <c r="G8" s="389" t="s">
        <v>598</v>
      </c>
      <c r="H8" s="389" t="s">
        <v>602</v>
      </c>
      <c r="I8" s="389" t="s">
        <v>606</v>
      </c>
      <c r="J8" s="389" t="s">
        <v>610</v>
      </c>
      <c r="K8" s="389" t="s">
        <v>614</v>
      </c>
      <c r="L8" s="390"/>
    </row>
    <row r="9" spans="1:12" ht="13.5" thickBot="1">
      <c r="A9" s="391"/>
      <c r="B9" s="392"/>
      <c r="C9" s="392"/>
      <c r="D9" s="391"/>
      <c r="E9" s="391"/>
      <c r="F9" s="391" t="s">
        <v>595</v>
      </c>
      <c r="G9" s="391" t="s">
        <v>599</v>
      </c>
      <c r="H9" s="391" t="s">
        <v>603</v>
      </c>
      <c r="I9" s="391" t="s">
        <v>607</v>
      </c>
      <c r="J9" s="391" t="s">
        <v>611</v>
      </c>
      <c r="K9" s="391"/>
      <c r="L9" s="392"/>
    </row>
    <row r="10" spans="1:12" ht="13.5" thickBot="1">
      <c r="A10" s="393">
        <v>1</v>
      </c>
      <c r="B10" s="393">
        <v>2</v>
      </c>
      <c r="C10" s="393">
        <v>3</v>
      </c>
      <c r="D10" s="393">
        <v>4</v>
      </c>
      <c r="E10" s="393">
        <v>5</v>
      </c>
      <c r="F10" s="393">
        <v>6</v>
      </c>
      <c r="G10" s="393">
        <v>7</v>
      </c>
      <c r="H10" s="393">
        <v>8</v>
      </c>
      <c r="I10" s="393">
        <v>9</v>
      </c>
      <c r="J10" s="393">
        <v>10</v>
      </c>
      <c r="K10" s="393">
        <v>11</v>
      </c>
      <c r="L10" s="393">
        <v>12</v>
      </c>
    </row>
    <row r="11" spans="1:12" ht="13.5" thickBot="1">
      <c r="A11" s="383" t="s">
        <v>616</v>
      </c>
      <c r="B11" s="384"/>
      <c r="C11" s="384"/>
      <c r="D11" s="384"/>
      <c r="E11" s="384"/>
      <c r="F11" s="384"/>
      <c r="G11" s="384"/>
      <c r="H11" s="384"/>
      <c r="I11" s="384"/>
      <c r="J11" s="384"/>
      <c r="K11" s="384"/>
      <c r="L11" s="385"/>
    </row>
    <row r="12" spans="1:12" ht="13.5" thickBot="1">
      <c r="A12" s="377" t="s">
        <v>535</v>
      </c>
      <c r="B12" s="377" t="s">
        <v>524</v>
      </c>
      <c r="C12" s="378">
        <v>315746</v>
      </c>
      <c r="D12" s="379">
        <v>32679.87</v>
      </c>
      <c r="E12" s="378">
        <v>31.57</v>
      </c>
      <c r="F12" s="379">
        <v>-32648.3</v>
      </c>
      <c r="G12" s="378">
        <v>0</v>
      </c>
      <c r="H12" s="378">
        <v>0</v>
      </c>
      <c r="I12" s="378">
        <v>0</v>
      </c>
      <c r="J12" s="378">
        <v>0</v>
      </c>
      <c r="K12" s="379">
        <v>-32648.3</v>
      </c>
      <c r="L12" s="378">
        <v>0</v>
      </c>
    </row>
    <row r="13" spans="1:12" ht="13.5" thickBot="1">
      <c r="A13" s="377" t="s">
        <v>535</v>
      </c>
      <c r="B13" s="377" t="s">
        <v>521</v>
      </c>
      <c r="C13" s="378">
        <v>100000</v>
      </c>
      <c r="D13" s="379">
        <v>4500</v>
      </c>
      <c r="E13" s="378">
        <v>10</v>
      </c>
      <c r="F13" s="378">
        <v>0</v>
      </c>
      <c r="G13" s="378">
        <v>0</v>
      </c>
      <c r="H13" s="378">
        <v>10</v>
      </c>
      <c r="I13" s="378">
        <v>0</v>
      </c>
      <c r="J13" s="378">
        <v>0</v>
      </c>
      <c r="K13" s="378">
        <v>10</v>
      </c>
      <c r="L13" s="378">
        <v>0</v>
      </c>
    </row>
    <row r="14" spans="1:12" ht="13.5" thickBot="1">
      <c r="A14" s="377" t="s">
        <v>537</v>
      </c>
      <c r="B14" s="377" t="s">
        <v>521</v>
      </c>
      <c r="C14" s="378">
        <v>28971</v>
      </c>
      <c r="D14" s="379">
        <v>49302.12</v>
      </c>
      <c r="E14" s="379">
        <v>3302.69</v>
      </c>
      <c r="F14" s="378">
        <v>0</v>
      </c>
      <c r="G14" s="378">
        <v>0</v>
      </c>
      <c r="H14" s="379">
        <v>-1796.21</v>
      </c>
      <c r="I14" s="378">
        <v>0</v>
      </c>
      <c r="J14" s="378">
        <v>0</v>
      </c>
      <c r="K14" s="379">
        <v>-1796.21</v>
      </c>
      <c r="L14" s="378">
        <v>-86.92</v>
      </c>
    </row>
    <row r="15" spans="1:12" ht="13.5" thickBot="1">
      <c r="A15" s="377" t="s">
        <v>539</v>
      </c>
      <c r="B15" s="377" t="s">
        <v>521</v>
      </c>
      <c r="C15" s="378">
        <v>41540</v>
      </c>
      <c r="D15" s="379">
        <v>60663.12</v>
      </c>
      <c r="E15" s="379">
        <v>2583.79</v>
      </c>
      <c r="F15" s="378">
        <v>0</v>
      </c>
      <c r="G15" s="378">
        <v>0</v>
      </c>
      <c r="H15" s="379">
        <v>-1320.97</v>
      </c>
      <c r="I15" s="378">
        <v>0</v>
      </c>
      <c r="J15" s="378">
        <v>0</v>
      </c>
      <c r="K15" s="379">
        <v>-1320.97</v>
      </c>
      <c r="L15" s="378">
        <v>8.31</v>
      </c>
    </row>
    <row r="16" spans="1:12" ht="13.5" thickBot="1">
      <c r="A16" s="377" t="s">
        <v>539</v>
      </c>
      <c r="B16" s="377" t="s">
        <v>524</v>
      </c>
      <c r="C16" s="378">
        <v>7815</v>
      </c>
      <c r="D16" s="379">
        <v>6394.47</v>
      </c>
      <c r="E16" s="378">
        <v>486.09</v>
      </c>
      <c r="F16" s="379">
        <v>-5908.38</v>
      </c>
      <c r="G16" s="378">
        <v>0</v>
      </c>
      <c r="H16" s="378">
        <v>0</v>
      </c>
      <c r="I16" s="378">
        <v>0</v>
      </c>
      <c r="J16" s="378">
        <v>0</v>
      </c>
      <c r="K16" s="379">
        <v>-5908.38</v>
      </c>
      <c r="L16" s="378">
        <v>1.56</v>
      </c>
    </row>
    <row r="17" spans="1:12" ht="13.5" thickBot="1">
      <c r="A17" s="377" t="s">
        <v>541</v>
      </c>
      <c r="B17" s="377" t="s">
        <v>521</v>
      </c>
      <c r="C17" s="378">
        <v>15723</v>
      </c>
      <c r="D17" s="379">
        <v>24016.8</v>
      </c>
      <c r="E17" s="379">
        <v>1588.02</v>
      </c>
      <c r="F17" s="378">
        <v>0</v>
      </c>
      <c r="G17" s="378">
        <v>0</v>
      </c>
      <c r="H17" s="378">
        <v>-251.57</v>
      </c>
      <c r="I17" s="378">
        <v>0</v>
      </c>
      <c r="J17" s="378">
        <v>0</v>
      </c>
      <c r="K17" s="378">
        <v>-251.57</v>
      </c>
      <c r="L17" s="378">
        <v>0</v>
      </c>
    </row>
    <row r="18" spans="1:12" ht="13.5" thickBot="1">
      <c r="A18" s="377" t="s">
        <v>543</v>
      </c>
      <c r="B18" s="377" t="s">
        <v>521</v>
      </c>
      <c r="C18" s="378">
        <v>30499</v>
      </c>
      <c r="D18" s="379">
        <v>46768.75</v>
      </c>
      <c r="E18" s="379">
        <v>2470.42</v>
      </c>
      <c r="F18" s="378">
        <v>0</v>
      </c>
      <c r="G18" s="378">
        <v>0</v>
      </c>
      <c r="H18" s="379">
        <v>-1372.45</v>
      </c>
      <c r="I18" s="378">
        <v>0</v>
      </c>
      <c r="J18" s="378">
        <v>0</v>
      </c>
      <c r="K18" s="379">
        <v>-1372.45</v>
      </c>
      <c r="L18" s="378">
        <v>-274.49</v>
      </c>
    </row>
    <row r="19" spans="1:12" ht="13.5" thickBot="1">
      <c r="A19" s="377" t="s">
        <v>543</v>
      </c>
      <c r="B19" s="377" t="s">
        <v>524</v>
      </c>
      <c r="C19" s="378">
        <v>1708</v>
      </c>
      <c r="D19" s="379">
        <v>1587.8</v>
      </c>
      <c r="E19" s="378">
        <v>138.35</v>
      </c>
      <c r="F19" s="379">
        <v>-1449.45</v>
      </c>
      <c r="G19" s="378">
        <v>0</v>
      </c>
      <c r="H19" s="378">
        <v>0</v>
      </c>
      <c r="I19" s="378">
        <v>0</v>
      </c>
      <c r="J19" s="378">
        <v>0</v>
      </c>
      <c r="K19" s="379">
        <v>-1449.45</v>
      </c>
      <c r="L19" s="378">
        <v>-15.37</v>
      </c>
    </row>
    <row r="20" spans="1:12" ht="13.5" thickBot="1">
      <c r="A20" s="377" t="s">
        <v>545</v>
      </c>
      <c r="B20" s="377" t="s">
        <v>521</v>
      </c>
      <c r="C20" s="378">
        <v>17198</v>
      </c>
      <c r="D20" s="379">
        <v>28692.21</v>
      </c>
      <c r="E20" s="379">
        <v>3697.57</v>
      </c>
      <c r="F20" s="378">
        <v>0</v>
      </c>
      <c r="G20" s="378">
        <v>0</v>
      </c>
      <c r="H20" s="379">
        <v>-1255.45</v>
      </c>
      <c r="I20" s="378">
        <v>0</v>
      </c>
      <c r="J20" s="378">
        <v>0</v>
      </c>
      <c r="K20" s="379">
        <v>-1255.45</v>
      </c>
      <c r="L20" s="378">
        <v>-103.19</v>
      </c>
    </row>
    <row r="21" spans="1:12" ht="13.5" thickBot="1">
      <c r="A21" s="377" t="s">
        <v>545</v>
      </c>
      <c r="B21" s="377" t="s">
        <v>524</v>
      </c>
      <c r="C21" s="378">
        <v>1000</v>
      </c>
      <c r="D21" s="379">
        <v>1055.25</v>
      </c>
      <c r="E21" s="378">
        <v>215</v>
      </c>
      <c r="F21" s="378">
        <v>-840.25</v>
      </c>
      <c r="G21" s="378">
        <v>0</v>
      </c>
      <c r="H21" s="378">
        <v>0</v>
      </c>
      <c r="I21" s="378">
        <v>0</v>
      </c>
      <c r="J21" s="378">
        <v>0</v>
      </c>
      <c r="K21" s="378">
        <v>-840.25</v>
      </c>
      <c r="L21" s="378">
        <v>-6</v>
      </c>
    </row>
    <row r="22" spans="1:12" ht="13.5" thickBot="1">
      <c r="A22" s="377" t="s">
        <v>547</v>
      </c>
      <c r="B22" s="377" t="s">
        <v>521</v>
      </c>
      <c r="C22" s="378">
        <v>10000</v>
      </c>
      <c r="D22" s="379">
        <v>7780</v>
      </c>
      <c r="E22" s="379">
        <v>1880</v>
      </c>
      <c r="F22" s="378">
        <v>0</v>
      </c>
      <c r="G22" s="378">
        <v>0</v>
      </c>
      <c r="H22" s="378">
        <v>20</v>
      </c>
      <c r="I22" s="378">
        <v>0</v>
      </c>
      <c r="J22" s="378">
        <v>0</v>
      </c>
      <c r="K22" s="378">
        <v>20</v>
      </c>
      <c r="L22" s="378">
        <v>100</v>
      </c>
    </row>
    <row r="23" spans="1:12" ht="13.5" thickBot="1">
      <c r="A23" s="377" t="s">
        <v>547</v>
      </c>
      <c r="B23" s="377" t="s">
        <v>524</v>
      </c>
      <c r="C23" s="378">
        <v>14511</v>
      </c>
      <c r="D23" s="379">
        <v>13684.76</v>
      </c>
      <c r="E23" s="379">
        <v>2728.07</v>
      </c>
      <c r="F23" s="379">
        <v>-10956.69</v>
      </c>
      <c r="G23" s="378">
        <v>0</v>
      </c>
      <c r="H23" s="378">
        <v>0</v>
      </c>
      <c r="I23" s="378">
        <v>0</v>
      </c>
      <c r="J23" s="378">
        <v>0</v>
      </c>
      <c r="K23" s="379">
        <v>-10956.69</v>
      </c>
      <c r="L23" s="378">
        <v>145.11</v>
      </c>
    </row>
    <row r="24" spans="1:12" ht="13.5" thickBot="1">
      <c r="A24" s="377" t="s">
        <v>549</v>
      </c>
      <c r="B24" s="377" t="s">
        <v>521</v>
      </c>
      <c r="C24" s="378">
        <v>40723</v>
      </c>
      <c r="D24" s="379">
        <v>31540.41</v>
      </c>
      <c r="E24" s="379">
        <v>11606.06</v>
      </c>
      <c r="F24" s="378">
        <v>0</v>
      </c>
      <c r="G24" s="378">
        <v>0</v>
      </c>
      <c r="H24" s="378">
        <v>977.36</v>
      </c>
      <c r="I24" s="378">
        <v>0</v>
      </c>
      <c r="J24" s="378">
        <v>0</v>
      </c>
      <c r="K24" s="378">
        <v>977.36</v>
      </c>
      <c r="L24" s="379">
        <v>1628.92</v>
      </c>
    </row>
    <row r="25" spans="1:12" ht="13.5" thickBot="1">
      <c r="A25" s="377" t="s">
        <v>549</v>
      </c>
      <c r="B25" s="377" t="s">
        <v>524</v>
      </c>
      <c r="C25" s="378">
        <v>1000</v>
      </c>
      <c r="D25" s="379">
        <v>1618.05</v>
      </c>
      <c r="E25" s="378">
        <v>285</v>
      </c>
      <c r="F25" s="379">
        <v>-1333.05</v>
      </c>
      <c r="G25" s="378">
        <v>0</v>
      </c>
      <c r="H25" s="378">
        <v>0</v>
      </c>
      <c r="I25" s="378">
        <v>0</v>
      </c>
      <c r="J25" s="378">
        <v>0</v>
      </c>
      <c r="K25" s="379">
        <v>-1333.05</v>
      </c>
      <c r="L25" s="378">
        <v>40</v>
      </c>
    </row>
    <row r="26" spans="1:12" ht="13.5" thickBot="1">
      <c r="A26" s="377" t="s">
        <v>551</v>
      </c>
      <c r="B26" s="377" t="s">
        <v>521</v>
      </c>
      <c r="C26" s="378">
        <v>13000</v>
      </c>
      <c r="D26" s="379">
        <v>11744</v>
      </c>
      <c r="E26" s="379">
        <v>2600</v>
      </c>
      <c r="F26" s="378">
        <v>0</v>
      </c>
      <c r="G26" s="378">
        <v>0</v>
      </c>
      <c r="H26" s="378">
        <v>117</v>
      </c>
      <c r="I26" s="378">
        <v>0</v>
      </c>
      <c r="J26" s="378">
        <v>0</v>
      </c>
      <c r="K26" s="378">
        <v>117</v>
      </c>
      <c r="L26" s="378">
        <v>104</v>
      </c>
    </row>
    <row r="27" spans="1:12" ht="13.5" thickBot="1">
      <c r="A27" s="377" t="s">
        <v>551</v>
      </c>
      <c r="B27" s="377" t="s">
        <v>524</v>
      </c>
      <c r="C27" s="378">
        <v>5258</v>
      </c>
      <c r="D27" s="379">
        <v>4586.95</v>
      </c>
      <c r="E27" s="379">
        <v>1051.6</v>
      </c>
      <c r="F27" s="379">
        <v>-3535.35</v>
      </c>
      <c r="G27" s="378">
        <v>0</v>
      </c>
      <c r="H27" s="378">
        <v>0</v>
      </c>
      <c r="I27" s="378">
        <v>0</v>
      </c>
      <c r="J27" s="378">
        <v>0</v>
      </c>
      <c r="K27" s="379">
        <v>-3535.35</v>
      </c>
      <c r="L27" s="378">
        <v>42.06</v>
      </c>
    </row>
    <row r="28" spans="1:12" ht="13.5" thickBot="1">
      <c r="A28" s="377" t="s">
        <v>553</v>
      </c>
      <c r="B28" s="377" t="s">
        <v>524</v>
      </c>
      <c r="C28" s="378">
        <v>2000</v>
      </c>
      <c r="D28" s="379">
        <v>1407</v>
      </c>
      <c r="E28" s="378">
        <v>0</v>
      </c>
      <c r="F28" s="379">
        <v>-1407</v>
      </c>
      <c r="G28" s="378">
        <v>0</v>
      </c>
      <c r="H28" s="378">
        <v>0</v>
      </c>
      <c r="I28" s="378">
        <v>0</v>
      </c>
      <c r="J28" s="378">
        <v>0</v>
      </c>
      <c r="K28" s="379">
        <v>-1407</v>
      </c>
      <c r="L28" s="378">
        <v>0</v>
      </c>
    </row>
    <row r="29" spans="1:12" ht="13.5" thickBot="1">
      <c r="A29" s="377" t="s">
        <v>555</v>
      </c>
      <c r="B29" s="377" t="s">
        <v>524</v>
      </c>
      <c r="C29" s="378">
        <v>10519</v>
      </c>
      <c r="D29" s="379">
        <v>32854.92</v>
      </c>
      <c r="E29" s="379">
        <v>6837.35</v>
      </c>
      <c r="F29" s="379">
        <v>-26017.57</v>
      </c>
      <c r="G29" s="378">
        <v>0</v>
      </c>
      <c r="H29" s="378">
        <v>0</v>
      </c>
      <c r="I29" s="378">
        <v>0</v>
      </c>
      <c r="J29" s="378">
        <v>0</v>
      </c>
      <c r="K29" s="379">
        <v>-26017.57</v>
      </c>
      <c r="L29" s="378">
        <v>0</v>
      </c>
    </row>
    <row r="30" spans="1:12" ht="13.5" thickBot="1">
      <c r="A30" s="377" t="s">
        <v>557</v>
      </c>
      <c r="B30" s="377" t="s">
        <v>521</v>
      </c>
      <c r="C30" s="378">
        <v>2000</v>
      </c>
      <c r="D30" s="379">
        <v>2579.12</v>
      </c>
      <c r="E30" s="379">
        <v>1000</v>
      </c>
      <c r="F30" s="378">
        <v>0</v>
      </c>
      <c r="G30" s="378">
        <v>0</v>
      </c>
      <c r="H30" s="378">
        <v>-200</v>
      </c>
      <c r="I30" s="378">
        <v>0</v>
      </c>
      <c r="J30" s="378">
        <v>0</v>
      </c>
      <c r="K30" s="378">
        <v>-200</v>
      </c>
      <c r="L30" s="378">
        <v>-240</v>
      </c>
    </row>
    <row r="31" spans="1:12" ht="13.5" thickBot="1">
      <c r="A31" s="377" t="s">
        <v>559</v>
      </c>
      <c r="B31" s="377" t="s">
        <v>521</v>
      </c>
      <c r="C31" s="378">
        <v>31351</v>
      </c>
      <c r="D31" s="379">
        <v>32486.1</v>
      </c>
      <c r="E31" s="379">
        <v>2351.33</v>
      </c>
      <c r="F31" s="378">
        <v>0</v>
      </c>
      <c r="G31" s="378">
        <v>0</v>
      </c>
      <c r="H31" s="379">
        <v>-1755.65</v>
      </c>
      <c r="I31" s="378">
        <v>0</v>
      </c>
      <c r="J31" s="378">
        <v>0</v>
      </c>
      <c r="K31" s="379">
        <v>-1755.65</v>
      </c>
      <c r="L31" s="379">
        <v>-1812.08</v>
      </c>
    </row>
    <row r="32" spans="1:12" ht="13.5" thickBot="1">
      <c r="A32" s="377" t="s">
        <v>561</v>
      </c>
      <c r="B32" s="377" t="s">
        <v>524</v>
      </c>
      <c r="C32" s="378">
        <v>21</v>
      </c>
      <c r="D32" s="379">
        <v>52617.79</v>
      </c>
      <c r="E32" s="379">
        <v>25221</v>
      </c>
      <c r="F32" s="379">
        <v>-27396.79</v>
      </c>
      <c r="G32" s="378">
        <v>0</v>
      </c>
      <c r="H32" s="378">
        <v>0</v>
      </c>
      <c r="I32" s="378">
        <v>0</v>
      </c>
      <c r="J32" s="378">
        <v>0</v>
      </c>
      <c r="K32" s="379">
        <v>-27396.79</v>
      </c>
      <c r="L32" s="378">
        <v>0</v>
      </c>
    </row>
    <row r="33" spans="1:12" ht="13.5" thickBot="1">
      <c r="A33" s="377" t="s">
        <v>563</v>
      </c>
      <c r="B33" s="377" t="s">
        <v>524</v>
      </c>
      <c r="C33" s="378">
        <v>141593</v>
      </c>
      <c r="D33" s="379">
        <v>141593</v>
      </c>
      <c r="E33" s="379">
        <v>83964.65</v>
      </c>
      <c r="F33" s="379">
        <v>-57628.35</v>
      </c>
      <c r="G33" s="378">
        <v>0</v>
      </c>
      <c r="H33" s="378">
        <v>0</v>
      </c>
      <c r="I33" s="378">
        <v>0</v>
      </c>
      <c r="J33" s="378">
        <v>0</v>
      </c>
      <c r="K33" s="379">
        <v>-57628.35</v>
      </c>
      <c r="L33" s="379">
        <v>1132.74</v>
      </c>
    </row>
    <row r="34" spans="1:12" ht="13.5" thickBot="1">
      <c r="A34" s="377" t="s">
        <v>563</v>
      </c>
      <c r="B34" s="377" t="s">
        <v>521</v>
      </c>
      <c r="C34" s="378">
        <v>246440</v>
      </c>
      <c r="D34" s="379">
        <v>246440</v>
      </c>
      <c r="E34" s="379">
        <v>146138.92</v>
      </c>
      <c r="F34" s="378">
        <v>0</v>
      </c>
      <c r="G34" s="378">
        <v>0</v>
      </c>
      <c r="H34" s="379">
        <v>-11366.68</v>
      </c>
      <c r="I34" s="378">
        <v>0</v>
      </c>
      <c r="J34" s="378">
        <v>0</v>
      </c>
      <c r="K34" s="379">
        <v>-11366.68</v>
      </c>
      <c r="L34" s="379">
        <v>1971.52</v>
      </c>
    </row>
    <row r="35" spans="1:12" ht="13.5" thickBot="1">
      <c r="A35" s="377" t="s">
        <v>565</v>
      </c>
      <c r="B35" s="377" t="s">
        <v>521</v>
      </c>
      <c r="C35" s="378">
        <v>37883</v>
      </c>
      <c r="D35" s="379">
        <v>19473.43</v>
      </c>
      <c r="E35" s="378">
        <v>644.01</v>
      </c>
      <c r="F35" s="378">
        <v>0</v>
      </c>
      <c r="G35" s="378">
        <v>0</v>
      </c>
      <c r="H35" s="378">
        <v>-534.15</v>
      </c>
      <c r="I35" s="378">
        <v>0</v>
      </c>
      <c r="J35" s="378">
        <v>0</v>
      </c>
      <c r="K35" s="378">
        <v>-534.15</v>
      </c>
      <c r="L35" s="378">
        <v>-37.88</v>
      </c>
    </row>
    <row r="36" spans="1:12" ht="13.5" thickBot="1">
      <c r="A36" s="377" t="s">
        <v>567</v>
      </c>
      <c r="B36" s="377" t="s">
        <v>524</v>
      </c>
      <c r="C36" s="378">
        <v>16020</v>
      </c>
      <c r="D36" s="379">
        <v>7469.99</v>
      </c>
      <c r="E36" s="378">
        <v>142.58</v>
      </c>
      <c r="F36" s="379">
        <v>-7327.41</v>
      </c>
      <c r="G36" s="378">
        <v>0</v>
      </c>
      <c r="H36" s="378">
        <v>0</v>
      </c>
      <c r="I36" s="378">
        <v>0</v>
      </c>
      <c r="J36" s="378">
        <v>0</v>
      </c>
      <c r="K36" s="379">
        <v>-7327.41</v>
      </c>
      <c r="L36" s="378">
        <v>0</v>
      </c>
    </row>
    <row r="37" spans="1:12" ht="13.5" thickBot="1">
      <c r="A37" s="377" t="s">
        <v>567</v>
      </c>
      <c r="B37" s="377" t="s">
        <v>521</v>
      </c>
      <c r="C37" s="378">
        <v>12395</v>
      </c>
      <c r="D37" s="379">
        <v>4410.5</v>
      </c>
      <c r="E37" s="378">
        <v>110.32</v>
      </c>
      <c r="F37" s="378">
        <v>0</v>
      </c>
      <c r="G37" s="378">
        <v>0</v>
      </c>
      <c r="H37" s="378">
        <v>-1.24</v>
      </c>
      <c r="I37" s="378">
        <v>0</v>
      </c>
      <c r="J37" s="378">
        <v>0</v>
      </c>
      <c r="K37" s="378">
        <v>-1.24</v>
      </c>
      <c r="L37" s="378">
        <v>0</v>
      </c>
    </row>
    <row r="38" spans="1:12" ht="13.5" thickBot="1">
      <c r="A38" s="377" t="s">
        <v>569</v>
      </c>
      <c r="B38" s="377" t="s">
        <v>521</v>
      </c>
      <c r="C38" s="378">
        <v>10000</v>
      </c>
      <c r="D38" s="379">
        <v>2365</v>
      </c>
      <c r="E38" s="378">
        <v>200</v>
      </c>
      <c r="F38" s="378">
        <v>0</v>
      </c>
      <c r="G38" s="378">
        <v>0</v>
      </c>
      <c r="H38" s="378">
        <v>-100</v>
      </c>
      <c r="I38" s="378">
        <v>0</v>
      </c>
      <c r="J38" s="378">
        <v>0</v>
      </c>
      <c r="K38" s="378">
        <v>-100</v>
      </c>
      <c r="L38" s="378">
        <v>30</v>
      </c>
    </row>
    <row r="39" spans="1:12" ht="13.5" thickBot="1">
      <c r="A39" s="377" t="s">
        <v>569</v>
      </c>
      <c r="B39" s="377" t="s">
        <v>524</v>
      </c>
      <c r="C39" s="378">
        <v>23916</v>
      </c>
      <c r="D39" s="379">
        <v>18599.6</v>
      </c>
      <c r="E39" s="378">
        <v>478.32</v>
      </c>
      <c r="F39" s="379">
        <v>-18121.28</v>
      </c>
      <c r="G39" s="378">
        <v>0</v>
      </c>
      <c r="H39" s="378">
        <v>0</v>
      </c>
      <c r="I39" s="378">
        <v>0</v>
      </c>
      <c r="J39" s="378">
        <v>0</v>
      </c>
      <c r="K39" s="379">
        <v>-18121.28</v>
      </c>
      <c r="L39" s="378">
        <v>71.75</v>
      </c>
    </row>
    <row r="40" spans="1:12" ht="13.5" thickBot="1">
      <c r="A40" s="377" t="s">
        <v>571</v>
      </c>
      <c r="B40" s="377" t="s">
        <v>521</v>
      </c>
      <c r="C40" s="378">
        <v>85000</v>
      </c>
      <c r="D40" s="379">
        <v>91953.14</v>
      </c>
      <c r="E40" s="379">
        <v>77265</v>
      </c>
      <c r="F40" s="378">
        <v>0</v>
      </c>
      <c r="G40" s="378">
        <v>0</v>
      </c>
      <c r="H40" s="379">
        <v>-11785</v>
      </c>
      <c r="I40" s="378">
        <v>0</v>
      </c>
      <c r="J40" s="378">
        <v>0</v>
      </c>
      <c r="K40" s="379">
        <v>-11785</v>
      </c>
      <c r="L40" s="379">
        <v>-3400</v>
      </c>
    </row>
    <row r="41" spans="1:12" ht="13.5" thickBot="1">
      <c r="A41" s="377" t="s">
        <v>571</v>
      </c>
      <c r="B41" s="377" t="s">
        <v>524</v>
      </c>
      <c r="C41" s="378">
        <v>1091</v>
      </c>
      <c r="D41" s="379">
        <v>2081.53</v>
      </c>
      <c r="E41" s="378">
        <v>991.72</v>
      </c>
      <c r="F41" s="379">
        <v>-1089.81</v>
      </c>
      <c r="G41" s="378">
        <v>0</v>
      </c>
      <c r="H41" s="378">
        <v>0</v>
      </c>
      <c r="I41" s="378">
        <v>0</v>
      </c>
      <c r="J41" s="378">
        <v>0</v>
      </c>
      <c r="K41" s="379">
        <v>-1089.81</v>
      </c>
      <c r="L41" s="378">
        <v>-43.64</v>
      </c>
    </row>
    <row r="42" spans="1:12" ht="13.5" thickBot="1">
      <c r="A42" s="383" t="s">
        <v>617</v>
      </c>
      <c r="B42" s="384"/>
      <c r="C42" s="384"/>
      <c r="D42" s="384"/>
      <c r="E42" s="384"/>
      <c r="F42" s="384"/>
      <c r="G42" s="384"/>
      <c r="H42" s="384"/>
      <c r="I42" s="384"/>
      <c r="J42" s="384"/>
      <c r="K42" s="384"/>
      <c r="L42" s="385"/>
    </row>
    <row r="43" spans="1:12" ht="13.5" thickBot="1">
      <c r="A43" s="377" t="s">
        <v>573</v>
      </c>
      <c r="B43" s="377" t="s">
        <v>524</v>
      </c>
      <c r="C43" s="378">
        <v>1400</v>
      </c>
      <c r="D43" s="379">
        <v>10090.5</v>
      </c>
      <c r="E43" s="379">
        <v>2408.42</v>
      </c>
      <c r="F43" s="379">
        <v>-7682.08</v>
      </c>
      <c r="G43" s="378">
        <v>0</v>
      </c>
      <c r="H43" s="378">
        <v>0</v>
      </c>
      <c r="I43" s="378">
        <v>0</v>
      </c>
      <c r="J43" s="378">
        <v>0</v>
      </c>
      <c r="K43" s="379">
        <v>-7682.08</v>
      </c>
      <c r="L43" s="378">
        <v>-125.58</v>
      </c>
    </row>
    <row r="44" spans="1:12" ht="13.5" thickBot="1">
      <c r="A44" s="377" t="s">
        <v>575</v>
      </c>
      <c r="B44" s="377" t="s">
        <v>524</v>
      </c>
      <c r="C44" s="378">
        <v>347</v>
      </c>
      <c r="D44" s="379">
        <v>10687.09</v>
      </c>
      <c r="E44" s="379">
        <v>2533.1</v>
      </c>
      <c r="F44" s="379">
        <v>-8153.99</v>
      </c>
      <c r="G44" s="378">
        <v>0</v>
      </c>
      <c r="H44" s="378">
        <v>0</v>
      </c>
      <c r="I44" s="378">
        <v>0</v>
      </c>
      <c r="J44" s="378">
        <v>0</v>
      </c>
      <c r="K44" s="379">
        <v>-8153.99</v>
      </c>
      <c r="L44" s="378">
        <v>399.05</v>
      </c>
    </row>
    <row r="45" spans="1:12" ht="13.5" thickBot="1">
      <c r="A45" s="377" t="s">
        <v>577</v>
      </c>
      <c r="B45" s="377" t="s">
        <v>521</v>
      </c>
      <c r="C45" s="378">
        <v>101643</v>
      </c>
      <c r="D45" s="379">
        <v>101643</v>
      </c>
      <c r="E45" s="379">
        <v>2236.15</v>
      </c>
      <c r="F45" s="378">
        <v>0</v>
      </c>
      <c r="G45" s="378">
        <v>0</v>
      </c>
      <c r="H45" s="378">
        <v>711.5</v>
      </c>
      <c r="I45" s="378">
        <v>0</v>
      </c>
      <c r="J45" s="378">
        <v>0</v>
      </c>
      <c r="K45" s="378">
        <v>711.5</v>
      </c>
      <c r="L45" s="378">
        <v>203.29</v>
      </c>
    </row>
    <row r="46" spans="1:12" ht="13.5" thickBot="1">
      <c r="A46" s="377" t="s">
        <v>579</v>
      </c>
      <c r="B46" s="377" t="s">
        <v>521</v>
      </c>
      <c r="C46" s="378">
        <v>1663</v>
      </c>
      <c r="D46" s="379">
        <v>53216</v>
      </c>
      <c r="E46" s="378">
        <v>857.94</v>
      </c>
      <c r="F46" s="378">
        <v>0</v>
      </c>
      <c r="G46" s="378">
        <v>0</v>
      </c>
      <c r="H46" s="379">
        <v>-52358.06</v>
      </c>
      <c r="I46" s="378">
        <v>0</v>
      </c>
      <c r="J46" s="378">
        <v>0</v>
      </c>
      <c r="K46" s="379">
        <v>-52358.06</v>
      </c>
      <c r="L46" s="378">
        <v>0</v>
      </c>
    </row>
    <row r="47" spans="1:12" ht="13.5" thickBot="1">
      <c r="A47" s="377" t="s">
        <v>581</v>
      </c>
      <c r="B47" s="377" t="s">
        <v>521</v>
      </c>
      <c r="C47" s="378">
        <v>2650</v>
      </c>
      <c r="D47" s="379">
        <v>45050</v>
      </c>
      <c r="E47" s="379">
        <v>1325</v>
      </c>
      <c r="F47" s="378">
        <v>0</v>
      </c>
      <c r="G47" s="378">
        <v>0</v>
      </c>
      <c r="H47" s="378">
        <v>132.5</v>
      </c>
      <c r="I47" s="378">
        <v>0</v>
      </c>
      <c r="J47" s="378">
        <v>0</v>
      </c>
      <c r="K47" s="378">
        <v>132.5</v>
      </c>
      <c r="L47" s="378">
        <v>-6.63</v>
      </c>
    </row>
    <row r="48" spans="1:12" ht="13.5" thickBot="1">
      <c r="A48" s="383" t="s">
        <v>130</v>
      </c>
      <c r="B48" s="384"/>
      <c r="C48" s="384"/>
      <c r="D48" s="384"/>
      <c r="E48" s="384"/>
      <c r="F48" s="384"/>
      <c r="G48" s="384"/>
      <c r="H48" s="384"/>
      <c r="I48" s="384"/>
      <c r="J48" s="384"/>
      <c r="K48" s="384"/>
      <c r="L48" s="385"/>
    </row>
    <row r="49" spans="1:12" ht="13.5" thickBot="1">
      <c r="A49" s="377" t="s">
        <v>522</v>
      </c>
      <c r="B49" s="377" t="s">
        <v>521</v>
      </c>
      <c r="C49" s="378">
        <v>20000</v>
      </c>
      <c r="D49" s="379">
        <v>11274.39</v>
      </c>
      <c r="E49" s="379">
        <v>11940</v>
      </c>
      <c r="F49" s="378">
        <v>0</v>
      </c>
      <c r="G49" s="378">
        <v>0</v>
      </c>
      <c r="H49" s="378">
        <v>-157.87</v>
      </c>
      <c r="I49" s="378">
        <v>0</v>
      </c>
      <c r="J49" s="378">
        <v>0</v>
      </c>
      <c r="K49" s="378">
        <v>-157.87</v>
      </c>
      <c r="L49" s="378">
        <v>62</v>
      </c>
    </row>
    <row r="50" spans="1:12" ht="13.5" thickBot="1">
      <c r="A50" s="377" t="s">
        <v>523</v>
      </c>
      <c r="B50" s="377" t="s">
        <v>521</v>
      </c>
      <c r="C50" s="378">
        <v>20266</v>
      </c>
      <c r="D50" s="379">
        <v>7438.66</v>
      </c>
      <c r="E50" s="379">
        <v>9545.29</v>
      </c>
      <c r="F50" s="378">
        <v>0</v>
      </c>
      <c r="G50" s="378">
        <v>0</v>
      </c>
      <c r="H50" s="378">
        <v>-275.41</v>
      </c>
      <c r="I50" s="378">
        <v>0</v>
      </c>
      <c r="J50" s="378">
        <v>0</v>
      </c>
      <c r="K50" s="378">
        <v>-275.41</v>
      </c>
      <c r="L50" s="378">
        <v>0</v>
      </c>
    </row>
    <row r="51" spans="1:12" ht="13.5" thickBot="1">
      <c r="A51" s="377" t="s">
        <v>523</v>
      </c>
      <c r="B51" s="377" t="s">
        <v>524</v>
      </c>
      <c r="C51" s="378">
        <v>42000</v>
      </c>
      <c r="D51" s="379">
        <v>8318.02</v>
      </c>
      <c r="E51" s="379">
        <v>19782</v>
      </c>
      <c r="F51" s="379">
        <v>11463.98</v>
      </c>
      <c r="G51" s="378">
        <v>0</v>
      </c>
      <c r="H51" s="378">
        <v>0</v>
      </c>
      <c r="I51" s="378">
        <v>0</v>
      </c>
      <c r="J51" s="378">
        <v>0</v>
      </c>
      <c r="K51" s="379">
        <v>11463.98</v>
      </c>
      <c r="L51" s="378">
        <v>0</v>
      </c>
    </row>
    <row r="52" spans="1:12" ht="13.5" thickBot="1">
      <c r="A52" s="377" t="s">
        <v>525</v>
      </c>
      <c r="B52" s="377" t="s">
        <v>524</v>
      </c>
      <c r="C52" s="378">
        <v>42000</v>
      </c>
      <c r="D52" s="379">
        <v>9483.81</v>
      </c>
      <c r="E52" s="379">
        <v>23940</v>
      </c>
      <c r="F52" s="379">
        <v>14456.19</v>
      </c>
      <c r="G52" s="378">
        <v>0</v>
      </c>
      <c r="H52" s="378">
        <v>0</v>
      </c>
      <c r="I52" s="378">
        <v>0</v>
      </c>
      <c r="J52" s="378">
        <v>0</v>
      </c>
      <c r="K52" s="379">
        <v>14456.19</v>
      </c>
      <c r="L52" s="378">
        <v>239.4</v>
      </c>
    </row>
    <row r="53" spans="1:12" ht="13.5" thickBot="1">
      <c r="A53" s="377" t="s">
        <v>525</v>
      </c>
      <c r="B53" s="377" t="s">
        <v>521</v>
      </c>
      <c r="C53" s="378">
        <v>23000</v>
      </c>
      <c r="D53" s="379">
        <v>11113.96</v>
      </c>
      <c r="E53" s="379">
        <v>13110</v>
      </c>
      <c r="F53" s="378">
        <v>0</v>
      </c>
      <c r="G53" s="378">
        <v>0</v>
      </c>
      <c r="H53" s="378">
        <v>345</v>
      </c>
      <c r="I53" s="378">
        <v>0</v>
      </c>
      <c r="J53" s="378">
        <v>0</v>
      </c>
      <c r="K53" s="378">
        <v>345</v>
      </c>
      <c r="L53" s="378">
        <v>131.1</v>
      </c>
    </row>
    <row r="54" spans="1:12" ht="13.5" thickBot="1">
      <c r="A54" s="377" t="s">
        <v>526</v>
      </c>
      <c r="B54" s="377" t="s">
        <v>521</v>
      </c>
      <c r="C54" s="378">
        <v>61000</v>
      </c>
      <c r="D54" s="379">
        <v>29086.11</v>
      </c>
      <c r="E54" s="379">
        <v>34629.7</v>
      </c>
      <c r="F54" s="378">
        <v>0</v>
      </c>
      <c r="G54" s="378">
        <v>0</v>
      </c>
      <c r="H54" s="378">
        <v>591.7</v>
      </c>
      <c r="I54" s="378">
        <v>0</v>
      </c>
      <c r="J54" s="378">
        <v>0</v>
      </c>
      <c r="K54" s="378">
        <v>591.7</v>
      </c>
      <c r="L54" s="378">
        <v>103.7</v>
      </c>
    </row>
    <row r="55" spans="1:12" ht="13.5" thickBot="1">
      <c r="A55" s="377" t="s">
        <v>526</v>
      </c>
      <c r="B55" s="377" t="s">
        <v>524</v>
      </c>
      <c r="C55" s="378">
        <v>42000</v>
      </c>
      <c r="D55" s="379">
        <v>9525.57</v>
      </c>
      <c r="E55" s="379">
        <v>23843.4</v>
      </c>
      <c r="F55" s="379">
        <v>14317.83</v>
      </c>
      <c r="G55" s="378">
        <v>0</v>
      </c>
      <c r="H55" s="378">
        <v>0</v>
      </c>
      <c r="I55" s="378">
        <v>0</v>
      </c>
      <c r="J55" s="378">
        <v>0</v>
      </c>
      <c r="K55" s="379">
        <v>14317.83</v>
      </c>
      <c r="L55" s="378">
        <v>71.4</v>
      </c>
    </row>
    <row r="56" spans="1:12" ht="13.5" thickBot="1">
      <c r="A56" s="377" t="s">
        <v>527</v>
      </c>
      <c r="B56" s="377" t="s">
        <v>521</v>
      </c>
      <c r="C56" s="378">
        <v>5000</v>
      </c>
      <c r="D56" s="379">
        <v>2361.84</v>
      </c>
      <c r="E56" s="379">
        <v>2790</v>
      </c>
      <c r="F56" s="378">
        <v>0</v>
      </c>
      <c r="G56" s="378">
        <v>0</v>
      </c>
      <c r="H56" s="378">
        <v>-18.86</v>
      </c>
      <c r="I56" s="378">
        <v>0</v>
      </c>
      <c r="J56" s="378">
        <v>0</v>
      </c>
      <c r="K56" s="378">
        <v>-18.86</v>
      </c>
      <c r="L56" s="378">
        <v>-10.5</v>
      </c>
    </row>
    <row r="57" spans="1:12" ht="13.5" thickBot="1">
      <c r="A57" s="377" t="s">
        <v>527</v>
      </c>
      <c r="B57" s="377" t="s">
        <v>524</v>
      </c>
      <c r="C57" s="378">
        <v>57000</v>
      </c>
      <c r="D57" s="379">
        <v>13569.21</v>
      </c>
      <c r="E57" s="379">
        <v>31806</v>
      </c>
      <c r="F57" s="379">
        <v>18236.79</v>
      </c>
      <c r="G57" s="378">
        <v>0</v>
      </c>
      <c r="H57" s="378">
        <v>0</v>
      </c>
      <c r="I57" s="378">
        <v>0</v>
      </c>
      <c r="J57" s="378">
        <v>0</v>
      </c>
      <c r="K57" s="379">
        <v>18236.79</v>
      </c>
      <c r="L57" s="378">
        <v>-119.7</v>
      </c>
    </row>
    <row r="58" spans="1:12" ht="13.5" thickBot="1">
      <c r="A58" s="377" t="s">
        <v>528</v>
      </c>
      <c r="B58" s="377" t="s">
        <v>521</v>
      </c>
      <c r="C58" s="378">
        <v>144796</v>
      </c>
      <c r="D58" s="379">
        <v>73047.88</v>
      </c>
      <c r="E58" s="379">
        <v>93711.97</v>
      </c>
      <c r="F58" s="378">
        <v>0</v>
      </c>
      <c r="G58" s="378">
        <v>0</v>
      </c>
      <c r="H58" s="378">
        <v>-612.53</v>
      </c>
      <c r="I58" s="378">
        <v>0</v>
      </c>
      <c r="J58" s="378">
        <v>0</v>
      </c>
      <c r="K58" s="378">
        <v>-612.53</v>
      </c>
      <c r="L58" s="378">
        <v>-43.44</v>
      </c>
    </row>
    <row r="59" spans="1:12" ht="13.5" thickBot="1">
      <c r="A59" s="377" t="s">
        <v>528</v>
      </c>
      <c r="B59" s="377" t="s">
        <v>524</v>
      </c>
      <c r="C59" s="378">
        <v>60000</v>
      </c>
      <c r="D59" s="379">
        <v>21751.86</v>
      </c>
      <c r="E59" s="379">
        <v>38832</v>
      </c>
      <c r="F59" s="379">
        <v>17080.14</v>
      </c>
      <c r="G59" s="378">
        <v>0</v>
      </c>
      <c r="H59" s="378">
        <v>0</v>
      </c>
      <c r="I59" s="378">
        <v>0</v>
      </c>
      <c r="J59" s="378">
        <v>0</v>
      </c>
      <c r="K59" s="379">
        <v>17080.14</v>
      </c>
      <c r="L59" s="378">
        <v>-18</v>
      </c>
    </row>
    <row r="60" spans="1:12" ht="13.5" thickBot="1">
      <c r="A60" s="377" t="s">
        <v>529</v>
      </c>
      <c r="B60" s="377" t="s">
        <v>524</v>
      </c>
      <c r="C60" s="378">
        <v>42500</v>
      </c>
      <c r="D60" s="379">
        <v>12110.5</v>
      </c>
      <c r="E60" s="379">
        <v>27518.75</v>
      </c>
      <c r="F60" s="379">
        <v>15408.25</v>
      </c>
      <c r="G60" s="378">
        <v>0</v>
      </c>
      <c r="H60" s="378">
        <v>0</v>
      </c>
      <c r="I60" s="378">
        <v>0</v>
      </c>
      <c r="J60" s="378">
        <v>0</v>
      </c>
      <c r="K60" s="379">
        <v>15408.25</v>
      </c>
      <c r="L60" s="378">
        <v>4.25</v>
      </c>
    </row>
    <row r="61" spans="1:12" ht="13.5" thickBot="1">
      <c r="A61" s="377" t="s">
        <v>529</v>
      </c>
      <c r="B61" s="377" t="s">
        <v>521</v>
      </c>
      <c r="C61" s="378">
        <v>308348</v>
      </c>
      <c r="D61" s="379">
        <v>146473.69</v>
      </c>
      <c r="E61" s="379">
        <v>199655.33</v>
      </c>
      <c r="F61" s="378">
        <v>0</v>
      </c>
      <c r="G61" s="378">
        <v>0</v>
      </c>
      <c r="H61" s="379">
        <v>-2663.81</v>
      </c>
      <c r="I61" s="378">
        <v>0</v>
      </c>
      <c r="J61" s="378">
        <v>0</v>
      </c>
      <c r="K61" s="379">
        <v>-2663.81</v>
      </c>
      <c r="L61" s="378">
        <v>30.83</v>
      </c>
    </row>
    <row r="62" spans="1:12" ht="13.5" thickBot="1">
      <c r="A62" s="377" t="s">
        <v>530</v>
      </c>
      <c r="B62" s="377" t="s">
        <v>521</v>
      </c>
      <c r="C62" s="378">
        <v>64000</v>
      </c>
      <c r="D62" s="379">
        <v>35372.04</v>
      </c>
      <c r="E62" s="379">
        <v>47360</v>
      </c>
      <c r="F62" s="378">
        <v>0</v>
      </c>
      <c r="G62" s="378">
        <v>0</v>
      </c>
      <c r="H62" s="379">
        <v>1228.8</v>
      </c>
      <c r="I62" s="378">
        <v>0</v>
      </c>
      <c r="J62" s="378">
        <v>0</v>
      </c>
      <c r="K62" s="379">
        <v>1228.8</v>
      </c>
      <c r="L62" s="378">
        <v>256</v>
      </c>
    </row>
    <row r="63" spans="1:12" ht="13.5" thickBot="1">
      <c r="A63" s="377" t="s">
        <v>531</v>
      </c>
      <c r="B63" s="377" t="s">
        <v>521</v>
      </c>
      <c r="C63" s="378">
        <v>99609</v>
      </c>
      <c r="D63" s="379">
        <v>63668.02</v>
      </c>
      <c r="E63" s="379">
        <v>72614.96</v>
      </c>
      <c r="F63" s="378">
        <v>0</v>
      </c>
      <c r="G63" s="378">
        <v>0</v>
      </c>
      <c r="H63" s="378">
        <v>-109.83</v>
      </c>
      <c r="I63" s="378">
        <v>0</v>
      </c>
      <c r="J63" s="378">
        <v>0</v>
      </c>
      <c r="K63" s="378">
        <v>-109.83</v>
      </c>
      <c r="L63" s="379">
        <v>-2082.09</v>
      </c>
    </row>
    <row r="64" spans="1:12" ht="13.5" thickBot="1">
      <c r="A64" s="377" t="s">
        <v>532</v>
      </c>
      <c r="B64" s="377" t="s">
        <v>521</v>
      </c>
      <c r="C64" s="378">
        <v>132000</v>
      </c>
      <c r="D64" s="379">
        <v>96172.73</v>
      </c>
      <c r="E64" s="379">
        <v>106972.8</v>
      </c>
      <c r="F64" s="378">
        <v>0</v>
      </c>
      <c r="G64" s="378">
        <v>0</v>
      </c>
      <c r="H64" s="378">
        <v>356.61</v>
      </c>
      <c r="I64" s="378">
        <v>0</v>
      </c>
      <c r="J64" s="378">
        <v>0</v>
      </c>
      <c r="K64" s="378">
        <v>356.61</v>
      </c>
      <c r="L64" s="379">
        <v>-1801.34</v>
      </c>
    </row>
    <row r="65" spans="1:12" ht="13.5" thickBot="1">
      <c r="A65" s="377" t="s">
        <v>533</v>
      </c>
      <c r="B65" s="377" t="s">
        <v>521</v>
      </c>
      <c r="C65" s="378">
        <v>20000</v>
      </c>
      <c r="D65" s="379">
        <v>17839.28</v>
      </c>
      <c r="E65" s="379">
        <v>17700</v>
      </c>
      <c r="F65" s="378">
        <v>0</v>
      </c>
      <c r="G65" s="378">
        <v>0</v>
      </c>
      <c r="H65" s="378">
        <v>-139.28</v>
      </c>
      <c r="I65" s="378">
        <v>0</v>
      </c>
      <c r="J65" s="378">
        <v>0</v>
      </c>
      <c r="K65" s="378">
        <v>-139.28</v>
      </c>
      <c r="L65" s="378">
        <v>-40</v>
      </c>
    </row>
    <row r="66" spans="1:12" ht="13.5" thickBot="1">
      <c r="A66" s="383" t="s">
        <v>618</v>
      </c>
      <c r="B66" s="384"/>
      <c r="C66" s="384"/>
      <c r="D66" s="384"/>
      <c r="E66" s="384"/>
      <c r="F66" s="384"/>
      <c r="G66" s="384"/>
      <c r="H66" s="384"/>
      <c r="I66" s="384"/>
      <c r="J66" s="384"/>
      <c r="K66" s="384"/>
      <c r="L66" s="385"/>
    </row>
    <row r="67" spans="1:12" ht="13.5" thickBot="1">
      <c r="A67" s="377" t="s">
        <v>619</v>
      </c>
      <c r="B67" s="377" t="s">
        <v>521</v>
      </c>
      <c r="C67" s="378">
        <v>1663</v>
      </c>
      <c r="D67" s="379">
        <v>8468.99</v>
      </c>
      <c r="E67" s="379">
        <v>8767.83</v>
      </c>
      <c r="F67" s="378">
        <v>0</v>
      </c>
      <c r="G67" s="378">
        <v>0</v>
      </c>
      <c r="H67" s="378">
        <v>298.84</v>
      </c>
      <c r="I67" s="378">
        <v>0</v>
      </c>
      <c r="J67" s="378">
        <v>0</v>
      </c>
      <c r="K67" s="378">
        <v>298.84</v>
      </c>
      <c r="L67" s="378">
        <v>145.01</v>
      </c>
    </row>
    <row r="68" spans="1:12" ht="13.5" thickBot="1">
      <c r="A68" s="377" t="s">
        <v>620</v>
      </c>
      <c r="B68" s="377" t="s">
        <v>521</v>
      </c>
      <c r="C68" s="378">
        <v>2650</v>
      </c>
      <c r="D68" s="379">
        <v>31124.25</v>
      </c>
      <c r="E68" s="379">
        <v>30828.25</v>
      </c>
      <c r="F68" s="378">
        <v>0</v>
      </c>
      <c r="G68" s="378">
        <v>0</v>
      </c>
      <c r="H68" s="378">
        <v>811.17</v>
      </c>
      <c r="I68" s="378">
        <v>0</v>
      </c>
      <c r="J68" s="378">
        <v>0</v>
      </c>
      <c r="K68" s="378">
        <v>811.17</v>
      </c>
      <c r="L68" s="378">
        <v>-229.22</v>
      </c>
    </row>
    <row r="69" spans="1:12" ht="13.5" thickBot="1">
      <c r="A69" s="377" t="s">
        <v>621</v>
      </c>
      <c r="B69" s="377" t="s">
        <v>521</v>
      </c>
      <c r="C69" s="378">
        <v>2650</v>
      </c>
      <c r="D69" s="379">
        <v>11806.02</v>
      </c>
      <c r="E69" s="379">
        <v>12329.66</v>
      </c>
      <c r="F69" s="378">
        <v>0</v>
      </c>
      <c r="G69" s="378">
        <v>0</v>
      </c>
      <c r="H69" s="378">
        <v>333.9</v>
      </c>
      <c r="I69" s="378">
        <v>0</v>
      </c>
      <c r="J69" s="378">
        <v>0</v>
      </c>
      <c r="K69" s="378">
        <v>333.9</v>
      </c>
      <c r="L69" s="378">
        <v>159.27</v>
      </c>
    </row>
    <row r="70" spans="1:12" ht="13.5" thickBot="1">
      <c r="A70" s="377" t="s">
        <v>622</v>
      </c>
      <c r="B70" s="377" t="s">
        <v>521</v>
      </c>
      <c r="C70" s="378">
        <v>2530</v>
      </c>
      <c r="D70" s="379">
        <v>15724.71</v>
      </c>
      <c r="E70" s="379">
        <v>15641.98</v>
      </c>
      <c r="F70" s="378">
        <v>0</v>
      </c>
      <c r="G70" s="378">
        <v>0</v>
      </c>
      <c r="H70" s="378">
        <v>136.37</v>
      </c>
      <c r="I70" s="378">
        <v>0</v>
      </c>
      <c r="J70" s="378">
        <v>0</v>
      </c>
      <c r="K70" s="378">
        <v>136.37</v>
      </c>
      <c r="L70" s="379">
        <v>1020.6</v>
      </c>
    </row>
    <row r="71" spans="1:12" ht="13.5" thickBot="1">
      <c r="A71" s="377" t="s">
        <v>623</v>
      </c>
      <c r="B71" s="377" t="s">
        <v>521</v>
      </c>
      <c r="C71" s="378">
        <v>2499</v>
      </c>
      <c r="D71" s="379">
        <v>7409.04</v>
      </c>
      <c r="E71" s="379">
        <v>7645.19</v>
      </c>
      <c r="F71" s="378">
        <v>0</v>
      </c>
      <c r="G71" s="378">
        <v>0</v>
      </c>
      <c r="H71" s="378">
        <v>236.15</v>
      </c>
      <c r="I71" s="378">
        <v>0</v>
      </c>
      <c r="J71" s="378">
        <v>0</v>
      </c>
      <c r="K71" s="378">
        <v>236.15</v>
      </c>
      <c r="L71" s="378">
        <v>132.2</v>
      </c>
    </row>
    <row r="72" spans="1:12" ht="13.5" thickBot="1">
      <c r="A72" s="380" t="s">
        <v>624</v>
      </c>
      <c r="B72" s="380">
        <v>57</v>
      </c>
      <c r="C72" s="377"/>
      <c r="D72" s="381">
        <v>1846772.85</v>
      </c>
      <c r="E72" s="381">
        <v>1240345.15</v>
      </c>
      <c r="F72" s="381">
        <v>-120532.57</v>
      </c>
      <c r="G72" s="382">
        <v>0</v>
      </c>
      <c r="H72" s="381">
        <v>-81768.12</v>
      </c>
      <c r="I72" s="382">
        <v>0</v>
      </c>
      <c r="J72" s="382">
        <v>0</v>
      </c>
      <c r="K72" s="381">
        <v>-202300.69</v>
      </c>
      <c r="L72" s="381">
        <v>-2262</v>
      </c>
    </row>
  </sheetData>
  <sheetProtection/>
  <mergeCells count="10">
    <mergeCell ref="A66:L66"/>
    <mergeCell ref="A4:L4"/>
    <mergeCell ref="A2:L2"/>
    <mergeCell ref="A1:L1"/>
    <mergeCell ref="B6:B9"/>
    <mergeCell ref="C6:C9"/>
    <mergeCell ref="L6:L9"/>
    <mergeCell ref="A11:L11"/>
    <mergeCell ref="A42:L42"/>
    <mergeCell ref="A48:L48"/>
  </mergeCells>
  <printOptions/>
  <pageMargins left="0" right="0" top="0.15748031496062992" bottom="0.15748031496062992" header="0.11811023622047245" footer="0.118110236220472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G10" sqref="G10:G13"/>
    </sheetView>
  </sheetViews>
  <sheetFormatPr defaultColWidth="9.140625" defaultRowHeight="12.75"/>
  <cols>
    <col min="1" max="2" width="9.140625" style="188" customWidth="1"/>
    <col min="3" max="3" width="17.8515625" style="188" customWidth="1"/>
    <col min="4" max="4" width="8.421875" style="124" customWidth="1"/>
    <col min="5" max="5" width="9.57421875" style="124" customWidth="1"/>
    <col min="6" max="6" width="4.421875" style="124" customWidth="1"/>
    <col min="7" max="7" width="15.7109375" style="124" customWidth="1"/>
    <col min="8" max="8" width="4.57421875" style="124" customWidth="1"/>
    <col min="9" max="9" width="10.8515625" style="124" customWidth="1"/>
    <col min="10" max="10" width="4.140625" style="124" customWidth="1"/>
    <col min="11" max="11" width="10.7109375" style="124" customWidth="1"/>
    <col min="12" max="12" width="4.7109375" style="124" customWidth="1"/>
    <col min="13" max="13" width="12.421875" style="124" customWidth="1"/>
    <col min="14" max="14" width="5.8515625" style="124" customWidth="1"/>
    <col min="15" max="15" width="12.00390625" style="124" customWidth="1"/>
    <col min="16" max="16384" width="9.140625" style="125" customWidth="1"/>
  </cols>
  <sheetData>
    <row r="1" spans="1:15" ht="12.75">
      <c r="A1" s="123" t="s">
        <v>451</v>
      </c>
      <c r="B1" s="187"/>
      <c r="C1" s="187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</row>
    <row r="2" spans="1:15" ht="12.75">
      <c r="A2" s="123" t="s">
        <v>452</v>
      </c>
      <c r="B2" s="187"/>
      <c r="C2" s="187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</row>
    <row r="3" spans="1:15" ht="12.75">
      <c r="A3" s="123" t="s">
        <v>453</v>
      </c>
      <c r="B3" s="187"/>
      <c r="C3" s="187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</row>
    <row r="4" spans="1:15" ht="12.75">
      <c r="A4" s="123" t="s">
        <v>454</v>
      </c>
      <c r="B4" s="187"/>
      <c r="C4" s="187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</row>
    <row r="5" spans="1:15" ht="12.75">
      <c r="A5" s="123" t="s">
        <v>330</v>
      </c>
      <c r="B5" s="187"/>
      <c r="C5" s="187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</row>
    <row r="6" spans="1:15" ht="12.75">
      <c r="A6" s="123" t="s">
        <v>442</v>
      </c>
      <c r="C6" s="187"/>
      <c r="D6" s="123"/>
      <c r="E6" s="123"/>
      <c r="F6" s="123"/>
      <c r="G6" s="123"/>
      <c r="H6" s="123"/>
      <c r="I6" s="123"/>
      <c r="J6" s="123"/>
      <c r="K6" s="123"/>
      <c r="L6" s="123"/>
      <c r="N6" s="123"/>
      <c r="O6" s="123"/>
    </row>
    <row r="7" spans="1:15" ht="12.75">
      <c r="A7" s="124"/>
      <c r="C7" s="187"/>
      <c r="D7" s="123"/>
      <c r="E7" s="123"/>
      <c r="F7" s="123"/>
      <c r="G7" s="123"/>
      <c r="H7" s="123"/>
      <c r="I7" s="123"/>
      <c r="J7" s="123"/>
      <c r="K7" s="123"/>
      <c r="L7" s="123"/>
      <c r="N7" s="123"/>
      <c r="O7" s="123"/>
    </row>
    <row r="8" spans="1:15" ht="12.75">
      <c r="A8" s="124"/>
      <c r="B8" s="210" t="s">
        <v>518</v>
      </c>
      <c r="C8" s="187"/>
      <c r="D8" s="123"/>
      <c r="E8" s="123"/>
      <c r="F8" s="123"/>
      <c r="G8" s="123"/>
      <c r="H8" s="123"/>
      <c r="I8" s="123"/>
      <c r="J8" s="123"/>
      <c r="K8" s="123"/>
      <c r="L8" s="123"/>
      <c r="N8" s="123"/>
      <c r="O8" s="123"/>
    </row>
    <row r="9" spans="1:15" ht="12.75">
      <c r="A9" s="187"/>
      <c r="B9" s="187"/>
      <c r="C9" s="187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</row>
    <row r="10" spans="1:15" s="189" customFormat="1" ht="11.25">
      <c r="A10" s="298" t="s">
        <v>103</v>
      </c>
      <c r="B10" s="299"/>
      <c r="C10" s="299"/>
      <c r="D10" s="299"/>
      <c r="E10" s="300"/>
      <c r="F10" s="292" t="s">
        <v>1</v>
      </c>
      <c r="G10" s="301" t="s">
        <v>473</v>
      </c>
      <c r="H10" s="292" t="s">
        <v>1</v>
      </c>
      <c r="I10" s="295" t="s">
        <v>474</v>
      </c>
      <c r="J10" s="292" t="s">
        <v>1</v>
      </c>
      <c r="K10" s="295" t="s">
        <v>120</v>
      </c>
      <c r="L10" s="292" t="s">
        <v>1</v>
      </c>
      <c r="M10" s="295" t="s">
        <v>475</v>
      </c>
      <c r="N10" s="292" t="s">
        <v>1</v>
      </c>
      <c r="O10" s="295" t="s">
        <v>127</v>
      </c>
    </row>
    <row r="11" spans="1:15" s="189" customFormat="1" ht="15" customHeight="1">
      <c r="A11" s="309" t="s">
        <v>460</v>
      </c>
      <c r="B11" s="310"/>
      <c r="C11" s="311"/>
      <c r="D11" s="318" t="s">
        <v>461</v>
      </c>
      <c r="E11" s="301" t="s">
        <v>476</v>
      </c>
      <c r="F11" s="293"/>
      <c r="G11" s="302"/>
      <c r="H11" s="293"/>
      <c r="I11" s="296"/>
      <c r="J11" s="293"/>
      <c r="K11" s="296"/>
      <c r="L11" s="293"/>
      <c r="M11" s="296"/>
      <c r="N11" s="293"/>
      <c r="O11" s="296"/>
    </row>
    <row r="12" spans="1:15" s="189" customFormat="1" ht="25.5" customHeight="1">
      <c r="A12" s="312"/>
      <c r="B12" s="313"/>
      <c r="C12" s="314"/>
      <c r="D12" s="319"/>
      <c r="E12" s="302"/>
      <c r="F12" s="293"/>
      <c r="G12" s="302"/>
      <c r="H12" s="293"/>
      <c r="I12" s="296"/>
      <c r="J12" s="293"/>
      <c r="K12" s="296"/>
      <c r="L12" s="293"/>
      <c r="M12" s="296"/>
      <c r="N12" s="293"/>
      <c r="O12" s="296"/>
    </row>
    <row r="13" spans="1:15" s="189" customFormat="1" ht="18" customHeight="1">
      <c r="A13" s="315"/>
      <c r="B13" s="316"/>
      <c r="C13" s="317"/>
      <c r="D13" s="320"/>
      <c r="E13" s="303"/>
      <c r="F13" s="293"/>
      <c r="G13" s="303"/>
      <c r="H13" s="293"/>
      <c r="I13" s="297"/>
      <c r="J13" s="293"/>
      <c r="K13" s="297"/>
      <c r="L13" s="293"/>
      <c r="M13" s="297"/>
      <c r="N13" s="293"/>
      <c r="O13" s="297"/>
    </row>
    <row r="14" spans="1:15" s="189" customFormat="1" ht="18" customHeight="1">
      <c r="A14" s="321">
        <v>1</v>
      </c>
      <c r="B14" s="322"/>
      <c r="C14" s="322"/>
      <c r="D14" s="322"/>
      <c r="E14" s="323"/>
      <c r="F14" s="294"/>
      <c r="G14" s="190">
        <v>2</v>
      </c>
      <c r="H14" s="294"/>
      <c r="I14" s="135">
        <v>3</v>
      </c>
      <c r="J14" s="294"/>
      <c r="K14" s="135">
        <v>4</v>
      </c>
      <c r="L14" s="294"/>
      <c r="M14" s="135">
        <v>5</v>
      </c>
      <c r="N14" s="294"/>
      <c r="O14" s="135">
        <v>6</v>
      </c>
    </row>
    <row r="15" spans="1:16" s="189" customFormat="1" ht="13.5" customHeight="1">
      <c r="A15" s="304" t="s">
        <v>477</v>
      </c>
      <c r="B15" s="305"/>
      <c r="C15" s="305"/>
      <c r="D15" s="305"/>
      <c r="E15" s="306"/>
      <c r="F15" s="191">
        <v>678</v>
      </c>
      <c r="G15" s="191"/>
      <c r="H15" s="191">
        <v>689</v>
      </c>
      <c r="I15" s="191"/>
      <c r="J15" s="191">
        <v>700</v>
      </c>
      <c r="K15" s="191"/>
      <c r="L15" s="191">
        <v>711</v>
      </c>
      <c r="M15" s="191"/>
      <c r="N15" s="191">
        <v>722</v>
      </c>
      <c r="O15" s="191"/>
      <c r="P15" s="192"/>
    </row>
    <row r="16" spans="1:16" s="189" customFormat="1" ht="12.75" customHeight="1">
      <c r="A16" s="307" t="s">
        <v>478</v>
      </c>
      <c r="B16" s="307"/>
      <c r="C16" s="307"/>
      <c r="D16" s="307"/>
      <c r="E16" s="307"/>
      <c r="F16" s="196">
        <v>679</v>
      </c>
      <c r="G16" s="193"/>
      <c r="H16" s="191">
        <v>690</v>
      </c>
      <c r="I16" s="193"/>
      <c r="J16" s="222">
        <v>701</v>
      </c>
      <c r="K16" s="138"/>
      <c r="L16" s="138">
        <v>712</v>
      </c>
      <c r="M16" s="138"/>
      <c r="N16" s="138">
        <v>723</v>
      </c>
      <c r="O16" s="138"/>
      <c r="P16" s="194"/>
    </row>
    <row r="17" spans="1:15" s="133" customFormat="1" ht="12.75">
      <c r="A17" s="308" t="s">
        <v>479</v>
      </c>
      <c r="B17" s="308"/>
      <c r="C17" s="308"/>
      <c r="D17" s="223" t="s">
        <v>521</v>
      </c>
      <c r="E17" s="223" t="s">
        <v>522</v>
      </c>
      <c r="F17" s="224"/>
      <c r="G17" s="227">
        <v>12000</v>
      </c>
      <c r="H17" s="195"/>
      <c r="I17" s="227">
        <v>11274.39</v>
      </c>
      <c r="J17" s="221"/>
      <c r="K17" s="227">
        <v>11940</v>
      </c>
      <c r="L17" s="195"/>
      <c r="M17" s="228">
        <v>0.059048</v>
      </c>
      <c r="N17" s="195"/>
      <c r="O17" s="228">
        <v>0.701309</v>
      </c>
    </row>
    <row r="18" spans="1:15" s="133" customFormat="1" ht="12.75">
      <c r="A18" s="308" t="s">
        <v>479</v>
      </c>
      <c r="B18" s="308"/>
      <c r="C18" s="308"/>
      <c r="D18" s="223" t="s">
        <v>521</v>
      </c>
      <c r="E18" s="223" t="s">
        <v>523</v>
      </c>
      <c r="F18" s="224"/>
      <c r="G18" s="227">
        <v>10133</v>
      </c>
      <c r="H18" s="195"/>
      <c r="I18" s="227">
        <v>7438.66</v>
      </c>
      <c r="J18" s="221"/>
      <c r="K18" s="227">
        <v>9545.29</v>
      </c>
      <c r="L18" s="195"/>
      <c r="M18" s="228">
        <v>0.049714</v>
      </c>
      <c r="N18" s="195"/>
      <c r="O18" s="228">
        <v>0.560653</v>
      </c>
    </row>
    <row r="19" spans="1:15" s="133" customFormat="1" ht="12.75">
      <c r="A19" s="308" t="s">
        <v>479</v>
      </c>
      <c r="B19" s="308"/>
      <c r="C19" s="308"/>
      <c r="D19" s="223" t="s">
        <v>524</v>
      </c>
      <c r="E19" s="223" t="s">
        <v>523</v>
      </c>
      <c r="F19" s="224"/>
      <c r="G19" s="227">
        <v>21000</v>
      </c>
      <c r="H19" s="195"/>
      <c r="I19" s="227">
        <v>8318.02</v>
      </c>
      <c r="J19" s="221"/>
      <c r="K19" s="227">
        <v>19782</v>
      </c>
      <c r="L19" s="195"/>
      <c r="M19" s="228">
        <v>0.10303</v>
      </c>
      <c r="N19" s="195"/>
      <c r="O19" s="228">
        <v>1.161917</v>
      </c>
    </row>
    <row r="20" spans="1:15" s="133" customFormat="1" ht="12.75">
      <c r="A20" s="308" t="s">
        <v>479</v>
      </c>
      <c r="B20" s="308"/>
      <c r="C20" s="308"/>
      <c r="D20" s="223" t="s">
        <v>521</v>
      </c>
      <c r="E20" s="223" t="s">
        <v>525</v>
      </c>
      <c r="F20" s="224"/>
      <c r="G20" s="227">
        <v>25200</v>
      </c>
      <c r="H20" s="195"/>
      <c r="I20" s="227">
        <v>11113.96</v>
      </c>
      <c r="J20" s="221"/>
      <c r="K20" s="227">
        <v>13110</v>
      </c>
      <c r="L20" s="195"/>
      <c r="M20" s="228">
        <v>0.08253</v>
      </c>
      <c r="N20" s="195"/>
      <c r="O20" s="228">
        <v>0.77003</v>
      </c>
    </row>
    <row r="21" spans="1:15" s="133" customFormat="1" ht="12.75">
      <c r="A21" s="308" t="s">
        <v>479</v>
      </c>
      <c r="B21" s="308"/>
      <c r="C21" s="308"/>
      <c r="D21" s="223" t="s">
        <v>524</v>
      </c>
      <c r="E21" s="223" t="s">
        <v>525</v>
      </c>
      <c r="F21" s="224"/>
      <c r="G21" s="227">
        <v>13800</v>
      </c>
      <c r="H21" s="195"/>
      <c r="I21" s="227">
        <v>9483.81</v>
      </c>
      <c r="J21" s="221"/>
      <c r="K21" s="227">
        <v>23940</v>
      </c>
      <c r="L21" s="195"/>
      <c r="M21" s="228">
        <v>0.150707</v>
      </c>
      <c r="N21" s="195"/>
      <c r="O21" s="228">
        <v>1.406142</v>
      </c>
    </row>
    <row r="22" spans="1:15" s="133" customFormat="1" ht="12.75">
      <c r="A22" s="308" t="s">
        <v>479</v>
      </c>
      <c r="B22" s="308"/>
      <c r="C22" s="308"/>
      <c r="D22" s="223" t="s">
        <v>521</v>
      </c>
      <c r="E22" s="223" t="s">
        <v>526</v>
      </c>
      <c r="F22" s="224"/>
      <c r="G22" s="228">
        <v>36600</v>
      </c>
      <c r="H22" s="195"/>
      <c r="I22" s="227">
        <v>29086.11</v>
      </c>
      <c r="J22" s="221"/>
      <c r="K22" s="227">
        <v>34629.7</v>
      </c>
      <c r="L22" s="195"/>
      <c r="M22" s="228">
        <v>0.075734</v>
      </c>
      <c r="N22" s="195"/>
      <c r="O22" s="228">
        <v>2.034013</v>
      </c>
    </row>
    <row r="23" spans="1:15" s="133" customFormat="1" ht="12.75">
      <c r="A23" s="308" t="s">
        <v>479</v>
      </c>
      <c r="B23" s="308"/>
      <c r="C23" s="308"/>
      <c r="D23" s="223" t="s">
        <v>524</v>
      </c>
      <c r="E23" s="223" t="s">
        <v>526</v>
      </c>
      <c r="F23" s="224"/>
      <c r="G23" s="228">
        <v>25200</v>
      </c>
      <c r="H23" s="195"/>
      <c r="I23" s="227">
        <v>9525.57</v>
      </c>
      <c r="J23" s="221"/>
      <c r="K23" s="227">
        <v>23843.4</v>
      </c>
      <c r="L23" s="195"/>
      <c r="M23" s="228">
        <v>0.052144</v>
      </c>
      <c r="N23" s="195"/>
      <c r="O23" s="228">
        <v>1.400468</v>
      </c>
    </row>
    <row r="24" spans="1:15" s="133" customFormat="1" ht="12.75">
      <c r="A24" s="308" t="s">
        <v>479</v>
      </c>
      <c r="B24" s="308"/>
      <c r="C24" s="308"/>
      <c r="D24" s="223" t="s">
        <v>521</v>
      </c>
      <c r="E24" s="223" t="s">
        <v>527</v>
      </c>
      <c r="F24" s="224"/>
      <c r="G24" s="227">
        <v>3000</v>
      </c>
      <c r="H24" s="195"/>
      <c r="I24" s="227">
        <v>2361.84</v>
      </c>
      <c r="J24" s="221"/>
      <c r="K24" s="227">
        <v>2790</v>
      </c>
      <c r="L24" s="195"/>
      <c r="M24" s="228">
        <v>0.01389</v>
      </c>
      <c r="N24" s="195"/>
      <c r="O24" s="228">
        <v>0.163874</v>
      </c>
    </row>
    <row r="25" spans="1:15" s="133" customFormat="1" ht="12.75">
      <c r="A25" s="308" t="s">
        <v>479</v>
      </c>
      <c r="B25" s="308"/>
      <c r="C25" s="308"/>
      <c r="D25" s="223" t="s">
        <v>524</v>
      </c>
      <c r="E25" s="223" t="s">
        <v>527</v>
      </c>
      <c r="F25" s="224"/>
      <c r="G25" s="228">
        <v>34200</v>
      </c>
      <c r="H25" s="195"/>
      <c r="I25" s="227">
        <v>13569.21</v>
      </c>
      <c r="J25" s="221"/>
      <c r="K25" s="227">
        <v>31806</v>
      </c>
      <c r="L25" s="195"/>
      <c r="M25" s="228">
        <v>0.15835</v>
      </c>
      <c r="N25" s="195"/>
      <c r="O25" s="228">
        <v>1.86816</v>
      </c>
    </row>
    <row r="26" spans="1:15" s="133" customFormat="1" ht="12.75">
      <c r="A26" s="308" t="s">
        <v>479</v>
      </c>
      <c r="B26" s="308"/>
      <c r="C26" s="308"/>
      <c r="D26" s="223" t="s">
        <v>521</v>
      </c>
      <c r="E26" s="223" t="s">
        <v>528</v>
      </c>
      <c r="F26" s="224"/>
      <c r="G26" s="228">
        <v>42000</v>
      </c>
      <c r="H26" s="195"/>
      <c r="I26" s="227">
        <v>73047.88</v>
      </c>
      <c r="J26" s="221"/>
      <c r="K26" s="227">
        <v>93711.97</v>
      </c>
      <c r="L26" s="195"/>
      <c r="M26" s="228">
        <v>0.497515</v>
      </c>
      <c r="N26" s="195"/>
      <c r="O26" s="228">
        <v>5.504273</v>
      </c>
    </row>
    <row r="27" spans="1:15" s="133" customFormat="1" ht="12.75">
      <c r="A27" s="308" t="s">
        <v>479</v>
      </c>
      <c r="B27" s="308"/>
      <c r="C27" s="308"/>
      <c r="D27" s="223" t="s">
        <v>524</v>
      </c>
      <c r="E27" s="223" t="s">
        <v>528</v>
      </c>
      <c r="F27" s="224"/>
      <c r="G27" s="228">
        <v>101357.2</v>
      </c>
      <c r="H27" s="195"/>
      <c r="I27" s="227">
        <v>21751.86</v>
      </c>
      <c r="J27" s="221"/>
      <c r="K27" s="227">
        <v>38832</v>
      </c>
      <c r="L27" s="195"/>
      <c r="M27" s="228">
        <v>0.206158</v>
      </c>
      <c r="N27" s="195"/>
      <c r="O27" s="228">
        <v>2.280839</v>
      </c>
    </row>
    <row r="28" spans="1:15" s="133" customFormat="1" ht="12.75">
      <c r="A28" s="308" t="s">
        <v>479</v>
      </c>
      <c r="B28" s="308"/>
      <c r="C28" s="308"/>
      <c r="D28" s="223" t="s">
        <v>521</v>
      </c>
      <c r="E28" s="223" t="s">
        <v>529</v>
      </c>
      <c r="F28" s="224"/>
      <c r="G28" s="228">
        <v>215843.6</v>
      </c>
      <c r="H28" s="195"/>
      <c r="I28" s="227">
        <v>146473.69</v>
      </c>
      <c r="J28" s="221"/>
      <c r="K28" s="227">
        <v>199655.33</v>
      </c>
      <c r="L28" s="195"/>
      <c r="M28" s="228">
        <v>0.556086</v>
      </c>
      <c r="N28" s="195"/>
      <c r="O28" s="228">
        <v>11.72697</v>
      </c>
    </row>
    <row r="29" spans="1:15" s="133" customFormat="1" ht="12.75">
      <c r="A29" s="308" t="s">
        <v>479</v>
      </c>
      <c r="B29" s="308"/>
      <c r="C29" s="308"/>
      <c r="D29" s="223" t="s">
        <v>524</v>
      </c>
      <c r="E29" s="223" t="s">
        <v>529</v>
      </c>
      <c r="F29" s="224"/>
      <c r="G29" s="228">
        <v>29750</v>
      </c>
      <c r="H29" s="195"/>
      <c r="I29" s="227">
        <v>12110.5</v>
      </c>
      <c r="J29" s="221"/>
      <c r="K29" s="227">
        <v>27518.75</v>
      </c>
      <c r="L29" s="195"/>
      <c r="M29" s="228">
        <v>0.076646</v>
      </c>
      <c r="N29" s="195"/>
      <c r="O29" s="228">
        <v>1.616343</v>
      </c>
    </row>
    <row r="30" spans="1:15" s="133" customFormat="1" ht="12.75">
      <c r="A30" s="308" t="s">
        <v>479</v>
      </c>
      <c r="B30" s="308"/>
      <c r="C30" s="308"/>
      <c r="D30" s="223" t="s">
        <v>521</v>
      </c>
      <c r="E30" s="223" t="s">
        <v>530</v>
      </c>
      <c r="F30" s="224"/>
      <c r="G30" s="228">
        <v>51200</v>
      </c>
      <c r="H30" s="195"/>
      <c r="I30" s="227">
        <v>35372.04</v>
      </c>
      <c r="J30" s="221"/>
      <c r="K30" s="227">
        <v>47360</v>
      </c>
      <c r="L30" s="195"/>
      <c r="M30" s="228">
        <v>0.293332</v>
      </c>
      <c r="N30" s="195"/>
      <c r="O30" s="228">
        <v>2.78174</v>
      </c>
    </row>
    <row r="31" spans="1:15" s="133" customFormat="1" ht="12.75">
      <c r="A31" s="308" t="s">
        <v>479</v>
      </c>
      <c r="B31" s="308"/>
      <c r="C31" s="308"/>
      <c r="D31" s="223" t="s">
        <v>521</v>
      </c>
      <c r="E31" s="223" t="s">
        <v>531</v>
      </c>
      <c r="F31" s="224"/>
      <c r="G31" s="228">
        <v>79687.2</v>
      </c>
      <c r="H31" s="195"/>
      <c r="I31" s="227">
        <v>63668.02</v>
      </c>
      <c r="J31" s="221"/>
      <c r="K31" s="227">
        <v>72614.96</v>
      </c>
      <c r="L31" s="195"/>
      <c r="M31" s="228">
        <v>0.364847</v>
      </c>
      <c r="N31" s="195"/>
      <c r="O31" s="228">
        <v>4.265118</v>
      </c>
    </row>
    <row r="32" spans="1:15" s="133" customFormat="1" ht="12.75">
      <c r="A32" s="308" t="s">
        <v>479</v>
      </c>
      <c r="B32" s="308"/>
      <c r="C32" s="308"/>
      <c r="D32" s="223" t="s">
        <v>521</v>
      </c>
      <c r="E32" s="223" t="s">
        <v>532</v>
      </c>
      <c r="F32" s="224"/>
      <c r="G32" s="228">
        <v>118800</v>
      </c>
      <c r="H32" s="195"/>
      <c r="I32" s="227">
        <v>96172.73</v>
      </c>
      <c r="J32" s="221"/>
      <c r="K32" s="227">
        <v>106972.8</v>
      </c>
      <c r="L32" s="195"/>
      <c r="M32" s="228">
        <v>0.410128</v>
      </c>
      <c r="N32" s="195"/>
      <c r="O32" s="228">
        <v>6.283162</v>
      </c>
    </row>
    <row r="33" spans="1:15" s="133" customFormat="1" ht="12.75">
      <c r="A33" s="308" t="s">
        <v>479</v>
      </c>
      <c r="B33" s="308"/>
      <c r="C33" s="308"/>
      <c r="D33" s="223" t="s">
        <v>521</v>
      </c>
      <c r="E33" s="223" t="s">
        <v>533</v>
      </c>
      <c r="F33" s="224"/>
      <c r="G33" s="227">
        <v>20000</v>
      </c>
      <c r="H33" s="195"/>
      <c r="I33" s="227">
        <v>17839.28</v>
      </c>
      <c r="J33" s="221"/>
      <c r="K33" s="227">
        <v>17700</v>
      </c>
      <c r="L33" s="195"/>
      <c r="M33" s="228">
        <v>0.084048</v>
      </c>
      <c r="N33" s="195"/>
      <c r="O33" s="228">
        <v>1.039628</v>
      </c>
    </row>
    <row r="34" spans="1:16" s="189" customFormat="1" ht="23.25" customHeight="1">
      <c r="A34" s="324" t="s">
        <v>480</v>
      </c>
      <c r="B34" s="325"/>
      <c r="C34" s="325"/>
      <c r="D34" s="325"/>
      <c r="E34" s="326"/>
      <c r="F34" s="193">
        <v>680</v>
      </c>
      <c r="G34" s="225"/>
      <c r="H34" s="226">
        <v>691</v>
      </c>
      <c r="I34" s="225"/>
      <c r="J34" s="193">
        <v>702</v>
      </c>
      <c r="K34" s="225"/>
      <c r="L34" s="225">
        <v>713</v>
      </c>
      <c r="M34" s="225"/>
      <c r="N34" s="225">
        <v>724</v>
      </c>
      <c r="O34" s="225"/>
      <c r="P34" s="194"/>
    </row>
    <row r="35" spans="1:16" s="189" customFormat="1" ht="11.25">
      <c r="A35" s="327" t="s">
        <v>481</v>
      </c>
      <c r="B35" s="327"/>
      <c r="C35" s="327"/>
      <c r="D35" s="327"/>
      <c r="E35" s="327"/>
      <c r="F35" s="193">
        <v>681</v>
      </c>
      <c r="G35" s="193"/>
      <c r="H35" s="191">
        <v>692</v>
      </c>
      <c r="I35" s="193"/>
      <c r="J35" s="196">
        <v>703</v>
      </c>
      <c r="K35" s="193"/>
      <c r="L35" s="193">
        <v>714</v>
      </c>
      <c r="M35" s="193"/>
      <c r="N35" s="193">
        <v>725</v>
      </c>
      <c r="O35" s="193"/>
      <c r="P35" s="194"/>
    </row>
    <row r="36" spans="1:15" s="133" customFormat="1" ht="14.25" customHeight="1">
      <c r="A36" s="330" t="s">
        <v>482</v>
      </c>
      <c r="B36" s="331"/>
      <c r="C36" s="331"/>
      <c r="D36" s="331"/>
      <c r="E36" s="332"/>
      <c r="F36" s="193">
        <v>682</v>
      </c>
      <c r="G36" s="168">
        <f>SUM(G17:G35)</f>
        <v>839771</v>
      </c>
      <c r="H36" s="141">
        <v>693</v>
      </c>
      <c r="I36" s="168">
        <f>SUM(I17:I35)</f>
        <v>568607.5700000001</v>
      </c>
      <c r="J36" s="141">
        <v>704</v>
      </c>
      <c r="K36" s="168">
        <f>SUM(K17:K35)</f>
        <v>775752.2</v>
      </c>
      <c r="L36" s="141">
        <v>715</v>
      </c>
      <c r="M36" s="197"/>
      <c r="N36" s="141">
        <v>726</v>
      </c>
      <c r="O36" s="197">
        <f>SUM(O17:O35)</f>
        <v>45.564639</v>
      </c>
    </row>
    <row r="37" spans="1:15" s="167" customFormat="1" ht="11.25">
      <c r="A37" s="328" t="s">
        <v>483</v>
      </c>
      <c r="B37" s="328"/>
      <c r="C37" s="328"/>
      <c r="D37" s="328"/>
      <c r="E37" s="328"/>
      <c r="F37" s="193">
        <v>683</v>
      </c>
      <c r="G37" s="198"/>
      <c r="H37" s="199">
        <v>694</v>
      </c>
      <c r="I37" s="200"/>
      <c r="J37" s="162">
        <v>705</v>
      </c>
      <c r="K37" s="200"/>
      <c r="L37" s="201">
        <v>716</v>
      </c>
      <c r="M37" s="202"/>
      <c r="N37" s="203">
        <v>727</v>
      </c>
      <c r="O37" s="204"/>
    </row>
    <row r="38" spans="1:15" s="167" customFormat="1" ht="11.25">
      <c r="A38" s="333" t="s">
        <v>484</v>
      </c>
      <c r="B38" s="333"/>
      <c r="C38" s="333"/>
      <c r="D38" s="333"/>
      <c r="E38" s="333"/>
      <c r="F38" s="205">
        <v>684</v>
      </c>
      <c r="G38" s="198"/>
      <c r="H38" s="199">
        <v>695</v>
      </c>
      <c r="I38" s="200"/>
      <c r="J38" s="162">
        <v>706</v>
      </c>
      <c r="K38" s="200"/>
      <c r="L38" s="201">
        <v>717</v>
      </c>
      <c r="M38" s="202"/>
      <c r="N38" s="203">
        <v>728</v>
      </c>
      <c r="O38" s="204"/>
    </row>
    <row r="39" spans="1:15" s="167" customFormat="1" ht="11.25">
      <c r="A39" s="333" t="s">
        <v>485</v>
      </c>
      <c r="B39" s="333"/>
      <c r="C39" s="333"/>
      <c r="D39" s="333"/>
      <c r="E39" s="333"/>
      <c r="F39" s="205">
        <v>685</v>
      </c>
      <c r="G39" s="198"/>
      <c r="H39" s="199">
        <v>696</v>
      </c>
      <c r="I39" s="200"/>
      <c r="J39" s="162">
        <v>707</v>
      </c>
      <c r="K39" s="200"/>
      <c r="L39" s="201">
        <v>718</v>
      </c>
      <c r="M39" s="202"/>
      <c r="N39" s="203">
        <v>729</v>
      </c>
      <c r="O39" s="204"/>
    </row>
    <row r="40" spans="1:15" s="167" customFormat="1" ht="11.25">
      <c r="A40" s="333" t="s">
        <v>486</v>
      </c>
      <c r="B40" s="333"/>
      <c r="C40" s="333"/>
      <c r="D40" s="333"/>
      <c r="E40" s="333"/>
      <c r="F40" s="205">
        <v>686</v>
      </c>
      <c r="G40" s="205"/>
      <c r="H40" s="199">
        <v>697</v>
      </c>
      <c r="I40" s="205"/>
      <c r="J40" s="199">
        <v>708</v>
      </c>
      <c r="K40" s="205"/>
      <c r="L40" s="171">
        <v>719</v>
      </c>
      <c r="M40" s="205"/>
      <c r="N40" s="199">
        <v>730</v>
      </c>
      <c r="O40" s="205"/>
    </row>
    <row r="41" spans="1:15" s="167" customFormat="1" ht="11.25">
      <c r="A41" s="333" t="s">
        <v>487</v>
      </c>
      <c r="B41" s="333"/>
      <c r="C41" s="333"/>
      <c r="D41" s="333"/>
      <c r="E41" s="333"/>
      <c r="F41" s="205">
        <v>687</v>
      </c>
      <c r="G41" s="175"/>
      <c r="H41" s="199">
        <v>698</v>
      </c>
      <c r="I41" s="173"/>
      <c r="J41" s="162">
        <v>709</v>
      </c>
      <c r="K41" s="173"/>
      <c r="L41" s="201">
        <v>720</v>
      </c>
      <c r="M41" s="202"/>
      <c r="N41" s="203">
        <v>731</v>
      </c>
      <c r="O41" s="206"/>
    </row>
    <row r="42" spans="1:15" s="167" customFormat="1" ht="11.25">
      <c r="A42" s="328" t="s">
        <v>488</v>
      </c>
      <c r="B42" s="328"/>
      <c r="C42" s="328"/>
      <c r="D42" s="328"/>
      <c r="E42" s="328"/>
      <c r="F42" s="205">
        <v>688</v>
      </c>
      <c r="G42" s="175">
        <f>G36</f>
        <v>839771</v>
      </c>
      <c r="H42" s="199">
        <v>699</v>
      </c>
      <c r="I42" s="173">
        <f>I36</f>
        <v>568607.5700000001</v>
      </c>
      <c r="J42" s="162">
        <v>710</v>
      </c>
      <c r="K42" s="173">
        <f>K36</f>
        <v>775752.2</v>
      </c>
      <c r="L42" s="201">
        <v>721</v>
      </c>
      <c r="M42" s="202"/>
      <c r="N42" s="203">
        <v>732</v>
      </c>
      <c r="O42" s="180">
        <f>O36</f>
        <v>45.564639</v>
      </c>
    </row>
    <row r="43" spans="1:15" s="133" customFormat="1" ht="12.75">
      <c r="A43" s="124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</row>
    <row r="44" spans="1:16" ht="12.75">
      <c r="A44" s="207" t="s">
        <v>468</v>
      </c>
      <c r="B44" s="207"/>
      <c r="C44" s="207"/>
      <c r="D44" s="183"/>
      <c r="E44" s="183"/>
      <c r="J44" s="184" t="s">
        <v>222</v>
      </c>
      <c r="L44" s="329" t="s">
        <v>469</v>
      </c>
      <c r="M44" s="329"/>
      <c r="N44" s="329"/>
      <c r="O44" s="329"/>
      <c r="P44" s="189"/>
    </row>
    <row r="45" spans="1:16" ht="12.75">
      <c r="A45" s="207" t="s">
        <v>519</v>
      </c>
      <c r="B45" s="207"/>
      <c r="C45" s="207"/>
      <c r="D45" s="183" t="s">
        <v>470</v>
      </c>
      <c r="K45" s="183"/>
      <c r="L45" s="329" t="s">
        <v>441</v>
      </c>
      <c r="M45" s="329"/>
      <c r="N45" s="329"/>
      <c r="O45" s="329"/>
      <c r="P45" s="189"/>
    </row>
    <row r="46" spans="10:16" ht="12.75">
      <c r="J46" s="186"/>
      <c r="K46" s="127"/>
      <c r="L46" s="123"/>
      <c r="M46" s="208"/>
      <c r="N46" s="208"/>
      <c r="P46" s="209"/>
    </row>
    <row r="47" spans="1:16" ht="12.75">
      <c r="A47" s="187"/>
      <c r="B47" s="188" t="s">
        <v>489</v>
      </c>
      <c r="C47" s="187"/>
      <c r="D47" s="123"/>
      <c r="E47" s="126"/>
      <c r="F47" s="123"/>
      <c r="G47" s="127"/>
      <c r="H47" s="123"/>
      <c r="I47" s="123"/>
      <c r="J47" s="123"/>
      <c r="K47" s="127"/>
      <c r="L47" s="123"/>
      <c r="M47" s="208"/>
      <c r="N47" s="208"/>
      <c r="O47" s="185"/>
      <c r="P47" s="189"/>
    </row>
    <row r="48" spans="2:14" ht="12.75">
      <c r="B48" s="188" t="s">
        <v>472</v>
      </c>
      <c r="M48" s="208"/>
      <c r="N48" s="208"/>
    </row>
    <row r="49" ht="12.75">
      <c r="B49" s="188" t="s">
        <v>490</v>
      </c>
    </row>
  </sheetData>
  <sheetProtection/>
  <mergeCells count="45">
    <mergeCell ref="A42:E42"/>
    <mergeCell ref="L44:O44"/>
    <mergeCell ref="L45:O45"/>
    <mergeCell ref="A36:E36"/>
    <mergeCell ref="A37:E37"/>
    <mergeCell ref="A38:E38"/>
    <mergeCell ref="A39:E39"/>
    <mergeCell ref="A40:E40"/>
    <mergeCell ref="A41:E41"/>
    <mergeCell ref="A30:C30"/>
    <mergeCell ref="A31:C31"/>
    <mergeCell ref="A32:C32"/>
    <mergeCell ref="A33:C33"/>
    <mergeCell ref="A34:E34"/>
    <mergeCell ref="A35:E35"/>
    <mergeCell ref="A24:C24"/>
    <mergeCell ref="A25:C25"/>
    <mergeCell ref="A26:C26"/>
    <mergeCell ref="A27:C27"/>
    <mergeCell ref="A28:C28"/>
    <mergeCell ref="A29:C29"/>
    <mergeCell ref="A18:C18"/>
    <mergeCell ref="A19:C19"/>
    <mergeCell ref="A20:C20"/>
    <mergeCell ref="A21:C21"/>
    <mergeCell ref="A22:C22"/>
    <mergeCell ref="A23:C23"/>
    <mergeCell ref="I10:I13"/>
    <mergeCell ref="A15:E15"/>
    <mergeCell ref="A16:E16"/>
    <mergeCell ref="A17:C17"/>
    <mergeCell ref="A11:C13"/>
    <mergeCell ref="D11:D13"/>
    <mergeCell ref="E11:E13"/>
    <mergeCell ref="A14:E14"/>
    <mergeCell ref="N10:N14"/>
    <mergeCell ref="O10:O13"/>
    <mergeCell ref="A10:E10"/>
    <mergeCell ref="F10:F14"/>
    <mergeCell ref="J10:J14"/>
    <mergeCell ref="K10:K13"/>
    <mergeCell ref="L10:L14"/>
    <mergeCell ref="M10:M13"/>
    <mergeCell ref="G10:G13"/>
    <mergeCell ref="H10:H14"/>
  </mergeCells>
  <printOptions/>
  <pageMargins left="0.35433070866141736" right="0.35433070866141736" top="0.1968503937007874" bottom="0.1968503937007874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banka A.D. Bijeljina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sladjanam</dc:creator>
  <cp:keywords/>
  <dc:description/>
  <cp:lastModifiedBy>Korisnik</cp:lastModifiedBy>
  <cp:lastPrinted>2018-10-31T12:28:29Z</cp:lastPrinted>
  <dcterms:created xsi:type="dcterms:W3CDTF">2008-07-04T06:50:58Z</dcterms:created>
  <dcterms:modified xsi:type="dcterms:W3CDTF">2018-10-31T12:46:48Z</dcterms:modified>
  <cp:category/>
  <cp:version/>
  <cp:contentType/>
  <cp:contentStatus/>
</cp:coreProperties>
</file>