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tabRatio="928" firstSheet="3" activeTab="11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truktura obaveza fonda" sheetId="11" r:id="rId11"/>
    <sheet name="IZV. o trans. sa povezanim lici" sheetId="12" r:id="rId12"/>
    <sheet name="Sheet1" sheetId="13" r:id="rId13"/>
    <sheet name="Sheet2" sheetId="14" r:id="rId14"/>
    <sheet name="Sheet3" sheetId="15" r:id="rId15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vrstama'!$A$1:$D$26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<sst xmlns="http://schemas.openxmlformats.org/spreadsheetml/2006/main" count="1714" uniqueCount="613">
  <si>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</si>
  <si>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</si>
  <si>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</si>
  <si>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</si>
  <si>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</si>
  <si>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</si>
  <si>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</si>
  <si>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</si>
  <si>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</si>
  <si>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</si>
  <si>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</si>
  <si>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</si>
  <si>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</si>
  <si>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</si>
  <si>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</si>
  <si>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</si>
  <si>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</si>
  <si>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</si>
  <si>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</si>
  <si>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</si>
  <si>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</si>
  <si>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</si>
  <si>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</si>
  <si>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</si>
  <si>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</si>
  <si>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</si>
  <si>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</si>
  <si>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</si>
  <si>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</si>
  <si>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</si>
  <si>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</si>
  <si>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</si>
  <si>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</si>
  <si>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</si>
  <si>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</si>
  <si>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</si>
  <si>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</si>
  <si>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</si>
  <si>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</si>
  <si>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</si>
  <si>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</si>
  <si>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</si>
  <si>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</si>
  <si>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</si>
  <si>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</si>
  <si>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</si>
  <si>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</si>
  <si>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</si>
  <si>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</si>
  <si>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</si>
  <si>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</si>
  <si>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</si>
  <si>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</si>
  <si>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</si>
  <si>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</si>
  <si>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</si>
  <si>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</si>
  <si>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</si>
  <si>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</si>
  <si>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</si>
  <si>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</si>
  <si>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</si>
  <si>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</si>
  <si>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</si>
  <si>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</si>
  <si>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</si>
  <si>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</si>
  <si>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</si>
  <si>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</si>
  <si>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</si>
  <si>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</si>
  <si>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</si>
  <si>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</si>
  <si>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</si>
  <si>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</si>
  <si>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</si>
  <si>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</si>
  <si>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</si>
  <si>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</si>
  <si>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</si>
  <si>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</si>
  <si>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</si>
  <si>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</si>
  <si>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</si>
  <si>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</si>
  <si>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</si>
  <si>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</si>
  <si>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</si>
  <si>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</si>
  <si>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</si>
  <si>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</si>
  <si>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</si>
  <si>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</si>
  <si>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</si>
  <si>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</si>
  <si>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</si>
  <si>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</si>
  <si>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</si>
  <si>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</si>
  <si>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</si>
  <si>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</si>
  <si>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</si>
  <si>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</si>
  <si>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</si>
  <si>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</si>
  <si>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</si>
  <si>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</si>
  <si>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</si>
  <si>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</si>
  <si>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</si>
  <si>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</si>
  <si>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</si>
  <si>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</si>
  <si>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</si>
  <si>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</si>
  <si>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</si>
  <si>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</si>
  <si>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</si>
  <si>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</si>
  <si>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</si>
  <si>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</si>
  <si>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</si>
  <si>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</si>
  <si>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</si>
  <si>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</si>
  <si>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</si>
  <si>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</si>
  <si>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</si>
  <si>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</si>
  <si>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</si>
  <si>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</si>
  <si>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</si>
  <si>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</si>
  <si>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</si>
  <si>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</si>
  <si>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</si>
  <si>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</si>
  <si>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</si>
  <si>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</si>
  <si>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</si>
  <si>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</si>
  <si>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</si>
  <si>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</si>
  <si>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</si>
  <si>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</si>
  <si>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</si>
  <si>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</si>
  <si>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</si>
  <si>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</si>
  <si>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</si>
  <si>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</si>
  <si>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</si>
  <si>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</si>
  <si>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</si>
  <si>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</si>
  <si>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</si>
  <si>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</si>
  <si>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</si>
  <si>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</si>
  <si>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</si>
  <si>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</si>
  <si>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</si>
  <si>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</si>
  <si>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</si>
  <si>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</si>
  <si>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</si>
  <si>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</si>
  <si>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</si>
  <si>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</si>
  <si>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</si>
  <si>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</si>
  <si>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</si>
  <si>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</si>
  <si>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</si>
  <si>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</si>
  <si>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</si>
  <si>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</si>
  <si>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</si>
  <si>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</si>
  <si>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</si>
  <si>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</si>
  <si>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</si>
  <si>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</si>
  <si>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</si>
  <si>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</si>
  <si>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</si>
  <si>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</si>
  <si>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</si>
  <si>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</si>
  <si>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</si>
  <si>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</si>
  <si>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</si>
  <si>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</si>
  <si>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</si>
  <si>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</si>
  <si>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</si>
  <si>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</si>
  <si>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</si>
  <si>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</si>
  <si>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</si>
  <si>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</si>
  <si>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</si>
  <si>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</si>
  <si>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</si>
  <si>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</si>
  <si>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</si>
  <si>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</si>
  <si>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</si>
  <si>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</si>
  <si>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</si>
  <si>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</si>
  <si>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</si>
  <si>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</si>
  <si>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</si>
  <si>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</si>
  <si>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</si>
  <si>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</si>
  <si>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</si>
  <si>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</si>
  <si>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</si>
  <si>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</si>
  <si>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</si>
  <si>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</si>
  <si>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</si>
  <si>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</si>
  <si>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</si>
  <si>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</si>
  <si>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</si>
  <si>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</si>
  <si>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</si>
  <si>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</si>
  <si>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</si>
  <si>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</si>
  <si>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</si>
  <si>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</si>
  <si>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</si>
  <si>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</si>
  <si>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</si>
  <si>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</si>
  <si>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</si>
  <si>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</si>
  <si>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</si>
  <si>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</si>
  <si>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</si>
  <si>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</si>
  <si>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</si>
  <si>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</si>
  <si>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</si>
  <si>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</si>
  <si>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</si>
  <si>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</si>
  <si>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</si>
  <si>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</si>
  <si>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</si>
  <si>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</si>
  <si>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</si>
  <si>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</si>
  <si>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</si>
  <si>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</si>
  <si>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</si>
  <si>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</si>
  <si>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</si>
  <si>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</si>
  <si>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</si>
  <si>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</si>
  <si>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</si>
  <si>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</si>
  <si>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</si>
  <si>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</si>
  <si>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</si>
  <si>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</si>
  <si>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</si>
  <si>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</si>
  <si>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</si>
  <si>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</si>
  <si>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</si>
  <si>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</si>
  <si>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</si>
  <si>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</si>
  <si>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</si>
  <si>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</si>
  <si>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</si>
  <si>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</si>
  <si>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</si>
  <si>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</si>
  <si>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</si>
  <si>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</si>
  <si>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</si>
  <si>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</si>
  <si>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</si>
  <si>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</si>
  <si>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</si>
  <si>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</si>
  <si>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</si>
  <si>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</si>
  <si>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</si>
  <si>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</si>
  <si>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</si>
  <si>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</si>
  <si>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</si>
  <si>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</si>
  <si>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</si>
  <si>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</si>
  <si>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</si>
  <si>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</si>
  <si>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</si>
  <si>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</si>
  <si>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</si>
  <si>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</si>
  <si>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</si>
  <si>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</si>
  <si>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</si>
  <si>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</si>
  <si>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</si>
  <si>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</si>
  <si>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</si>
  <si>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</si>
  <si>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</si>
  <si>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</si>
  <si>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</si>
  <si>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</si>
  <si>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</si>
  <si>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</si>
  <si>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</si>
  <si>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</si>
  <si>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</si>
  <si>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</si>
  <si>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</si>
  <si>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</si>
  <si>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</si>
  <si>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</si>
  <si>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</si>
  <si>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</si>
  <si>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</si>
  <si>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</si>
  <si>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</si>
  <si>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</si>
  <si>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</si>
  <si>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</si>
  <si>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</si>
  <si>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</si>
  <si>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</si>
  <si>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</si>
  <si>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</si>
  <si>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</si>
  <si>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</si>
  <si>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</si>
  <si>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</si>
  <si>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</si>
  <si>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</si>
  <si>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</si>
  <si>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</si>
  <si>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</si>
  <si>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</si>
  <si>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</si>
  <si>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</si>
  <si>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</si>
  <si>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</si>
  <si>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</si>
  <si>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</si>
  <si>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</si>
  <si>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</si>
  <si>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</si>
  <si>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</si>
  <si>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</si>
  <si>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</si>
  <si>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</si>
  <si>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</si>
  <si>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</si>
  <si>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</si>
  <si>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</si>
  <si>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</si>
  <si>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</si>
  <si>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</si>
  <si>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</si>
  <si>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</si>
  <si>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</si>
  <si>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</si>
  <si>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</si>
  <si>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</si>
  <si>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</si>
  <si>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</si>
  <si>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</si>
  <si>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</si>
  <si>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</si>
  <si>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</si>
  <si>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</si>
  <si>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</si>
  <si>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</si>
  <si>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</si>
  <si>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</si>
  <si>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</si>
  <si>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</si>
  <si>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</si>
  <si>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</si>
  <si>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</si>
  <si>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</si>
  <si>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</si>
  <si>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</si>
  <si>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</si>
  <si>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</si>
  <si>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</si>
  <si>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</si>
  <si>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</si>
  <si>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</si>
  <si>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</si>
  <si>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</si>
  <si>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</si>
  <si>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</si>
  <si>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</si>
  <si>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</si>
  <si>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</si>
  <si>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</si>
  <si>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</si>
  <si>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</si>
  <si>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</si>
  <si>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</si>
  <si>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</si>
  <si>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</si>
  <si>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</si>
  <si>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</si>
  <si>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</si>
  <si>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</si>
  <si>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</si>
  <si>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</si>
  <si>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</si>
  <si>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</si>
  <si>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</si>
  <si>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</si>
  <si>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</si>
  <si>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</si>
  <si>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</si>
  <si>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</si>
  <si>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</si>
  <si>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</si>
  <si>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</si>
  <si>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</si>
  <si>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</si>
  <si>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</si>
  <si>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</si>
  <si>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</si>
  <si>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JIB zatvorenog investicionog fonda: 4402768070003</t>
  </si>
  <si>
    <t>Registarski broj investicionog fonda: ZJP 13 07-42-3/08</t>
  </si>
  <si>
    <t>Naknada depozitaru</t>
  </si>
  <si>
    <t>Naknada berzi</t>
  </si>
  <si>
    <t>Naknada clanovima NO Fonda</t>
  </si>
  <si>
    <t>Naziv investicionog fonda: ZIF UNIOINVEST FOND a.d. Bijeljina</t>
  </si>
  <si>
    <t>Naziv investicionog fonda: Zatvoreni investicioni fond sa javnom ponudom "Unioinvest fond" a.d. Bijeljina</t>
  </si>
  <si>
    <t>Registarski broj investicionog fonda: 11031161</t>
  </si>
  <si>
    <t>Naziv društva za upravljanje investicionim fondom: Društvo za upravljanje investicionim fondovima "Invest nova" a.d. Bijeljina</t>
  </si>
  <si>
    <t>Matični broj društva za upravljanje investicionim fondom: 01935321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</si>
  <si>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</si>
  <si>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</si>
  <si>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</si>
  <si>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</si>
  <si>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</si>
  <si>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</si>
  <si>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</si>
  <si>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</si>
  <si>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</si>
  <si>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</si>
  <si>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</si>
  <si>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</si>
  <si>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</si>
  <si>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</si>
  <si>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</si>
  <si>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</si>
  <si>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</si>
  <si>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</si>
  <si>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</si>
  <si>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</si>
  <si>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</si>
  <si>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</si>
  <si>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</si>
  <si>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</si>
  <si>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</si>
  <si>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</si>
  <si>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</si>
  <si>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</si>
  <si>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</si>
  <si>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</si>
  <si>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</si>
  <si>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</si>
  <si>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</si>
  <si>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 xml:space="preserve">IZVJEŠTAJ O NEREALIZOVANIM DOBICIMA (GUBICIMA) INVESTICIONOG FONDA </t>
  </si>
  <si>
    <t>Redovne akcije</t>
  </si>
  <si>
    <t>Naknada Notaru</t>
  </si>
  <si>
    <t>Naknada revizoru</t>
  </si>
  <si>
    <t>IX - Obaveze po osnovu clanstva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</si>
  <si>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</si>
  <si>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</si>
  <si>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</si>
  <si>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</si>
  <si>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</si>
  <si>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</si>
  <si>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1 DUF INVEST NOVA</t>
  </si>
  <si>
    <t xml:space="preserve">2 CR HOV </t>
  </si>
  <si>
    <t xml:space="preserve">3 Banjalučka  berza  </t>
  </si>
  <si>
    <t>4 Nadzorni odbor fonda</t>
  </si>
  <si>
    <t>5 Notar</t>
  </si>
  <si>
    <t xml:space="preserve">6 Revizor </t>
  </si>
  <si>
    <t>NAKNADA ZA UPRAVLJANJE</t>
  </si>
  <si>
    <t>Zakonski zastupnik Društva za upravljenje investicionim fondom</t>
  </si>
  <si>
    <t>Zakonski zastupnik Društva za upravljanje investicionim fondom</t>
  </si>
  <si>
    <t>Društva za upravljanje investicionim fondom</t>
  </si>
  <si>
    <t xml:space="preserve">3. Neto imovina dobrovoljnog penzijskog fonda/Otvoreni investicioni fond) </t>
  </si>
  <si>
    <t>Ulaganja po</t>
  </si>
  <si>
    <t>KOD</t>
  </si>
  <si>
    <t>Količina</t>
  </si>
  <si>
    <t>Reval. fin.</t>
  </si>
  <si>
    <t>Reval. po</t>
  </si>
  <si>
    <t>Nerealiz. D/G</t>
  </si>
  <si>
    <t>Neto</t>
  </si>
  <si>
    <t>Amort.</t>
  </si>
  <si>
    <t>Nerealiz.</t>
  </si>
  <si>
    <t>Promjene</t>
  </si>
  <si>
    <t>emitentu -</t>
  </si>
  <si>
    <t>Nabavna</t>
  </si>
  <si>
    <t>Fer</t>
  </si>
  <si>
    <t>sredstava</t>
  </si>
  <si>
    <t>osnovu</t>
  </si>
  <si>
    <t>priznat kroz</t>
  </si>
  <si>
    <t>kursne</t>
  </si>
  <si>
    <t>diskonta</t>
  </si>
  <si>
    <t>dobitak/gubitak</t>
  </si>
  <si>
    <t>vrijednost</t>
  </si>
  <si>
    <t>raspoloživih</t>
  </si>
  <si>
    <t>instr.</t>
  </si>
  <si>
    <t>rezultat</t>
  </si>
  <si>
    <t>razlike</t>
  </si>
  <si>
    <t>(premije)</t>
  </si>
  <si>
    <t>tekućeg perioda</t>
  </si>
  <si>
    <t>za prodaju</t>
  </si>
  <si>
    <t>zaštite</t>
  </si>
  <si>
    <t>perioda</t>
  </si>
  <si>
    <t>na HOV</t>
  </si>
  <si>
    <t>fin. sred.</t>
  </si>
  <si>
    <t>Dana, 31.03.2021. godine</t>
  </si>
  <si>
    <t xml:space="preserve">                                                                                             </t>
  </si>
  <si>
    <t xml:space="preserve">                                                                                         </t>
  </si>
  <si>
    <t xml:space="preserve">                  </t>
  </si>
  <si>
    <t xml:space="preserve">                                                             </t>
  </si>
  <si>
    <t xml:space="preserve">                                                       </t>
  </si>
  <si>
    <t xml:space="preserve">                                                                                     </t>
  </si>
  <si>
    <t xml:space="preserve">                                                                                                                                   </t>
  </si>
  <si>
    <t>od 01.01. do 30.09.2021. godine</t>
  </si>
  <si>
    <t>na dan 30.09.2021. godine</t>
  </si>
  <si>
    <t xml:space="preserve">Dana, 30.09.2021. godine                        </t>
  </si>
  <si>
    <t xml:space="preserve">Dana, 30.09.2021. godine                                                         </t>
  </si>
  <si>
    <t xml:space="preserve">  za period od 01.01 do 30.09.2021. godine</t>
  </si>
  <si>
    <t>Dana, 30.09.2021. godine</t>
  </si>
  <si>
    <t>za period od 01.01.do 30.09.2021. godine</t>
  </si>
  <si>
    <t>za period od 01.01. do 30.09.2021. godine</t>
  </si>
  <si>
    <t xml:space="preserve">Dana, 30.09.2021. godine                                 </t>
  </si>
  <si>
    <t>02,07,2021</t>
  </si>
  <si>
    <t>za period od 01.01.2021. godine do 30.09.2021. godine</t>
  </si>
  <si>
    <t>IZVJEŠTAJ O STRUKTURI ULAGANJA INVESTICIONOG FONDA - OBVEZNICE na dan 30.09.2021. GODINE</t>
  </si>
  <si>
    <t>IZVJEŠTAJ O STRUKTURI ULAGANJA INVESTICIONOG FONDA - AKCIJE na dan 30.09.2021. GODINE</t>
  </si>
  <si>
    <t>za period od  01.01.2021. do  30.09.2021.</t>
  </si>
  <si>
    <t xml:space="preserve">Dana, 30.09.2021. godine                  </t>
  </si>
  <si>
    <t>U  Bijeljini</t>
  </si>
  <si>
    <t>EDPL-R-A</t>
  </si>
  <si>
    <t>B</t>
  </si>
  <si>
    <t>EKBL-R-A</t>
  </si>
  <si>
    <t>R</t>
  </si>
  <si>
    <t>EKHC-R-A</t>
  </si>
  <si>
    <t>ELBJ-R-A</t>
  </si>
  <si>
    <t>ELDO-R-A</t>
  </si>
  <si>
    <t>HEDR-R-A</t>
  </si>
  <si>
    <t>HELV-R-A</t>
  </si>
  <si>
    <t>HETR-R-A</t>
  </si>
  <si>
    <t>KRJL-R-A</t>
  </si>
  <si>
    <t>KRLB-R-A</t>
  </si>
  <si>
    <t>KRPT-R-A</t>
  </si>
  <si>
    <t>METL-R-A</t>
  </si>
  <si>
    <t>NBLB-R-B</t>
  </si>
  <si>
    <t>RITE-R-A</t>
  </si>
  <si>
    <t>RNAF-R-A</t>
  </si>
  <si>
    <t>RTEU-R-A</t>
  </si>
  <si>
    <t>TLKM-R-A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</si>
  <si>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</si>
  <si>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</si>
  <si>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</si>
  <si>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</si>
  <si>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</si>
  <si>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</si>
  <si>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</si>
  <si>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</si>
  <si>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</si>
  <si>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</si>
  <si>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</si>
  <si>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</si>
  <si>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RSRS-O-L</t>
  </si>
  <si>
    <t>Ukupno:</t>
  </si>
  <si>
    <t>edovne akcije</t>
  </si>
  <si>
    <t>REPUBLIKA SRPSKA - MINISTARSTVO FINANSIJA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</si>
  <si>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</si>
  <si>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</si>
  <si>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</si>
  <si>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</si>
  <si>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</si>
  <si>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</si>
  <si>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</si>
  <si>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</si>
  <si>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KRAJINALIJEK AD BANJA LUKA-U STEČAJU</t>
  </si>
  <si>
    <t>ADDIKO BANK AD</t>
  </si>
  <si>
    <t>KRAJINAPETROL AD BANJA LUKA</t>
  </si>
  <si>
    <t>METAL AD GRADIŠKA</t>
  </si>
  <si>
    <t>UNICREDIT BANK AD BANJA LUKA</t>
  </si>
  <si>
    <t>MJEŠOVITI HOLDING ERS, MP AD TREBINJE-ZP RITE GACKO AD GACKO</t>
  </si>
  <si>
    <t>RAFINERIJA NAFTE BROD AD</t>
  </si>
  <si>
    <t>R I TE UGLJEVIK AD UGLJEVIK</t>
  </si>
  <si>
    <t>TELEKOM SRPSKE AD BANJA LUKA</t>
  </si>
</sst>
</file>

<file path=xl/styles.xml><?xml version="1.0" encoding="utf-8"?>
<styleSheet xmlns="http://schemas.openxmlformats.org/spreadsheetml/2006/main">
  <numFmts count="2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&quot;KM&quot;_-;\-* #,##0&quot;KM&quot;_-;_-* &quot;-&quot;&quot;KM&quot;_-;_-@_-"/>
    <numFmt numFmtId="165" formatCode="_-* #,##0_K_M_-;\-* #,##0_K_M_-;_-* &quot;-&quot;_K_M_-;_-@_-"/>
    <numFmt numFmtId="166" formatCode="_-* #,##0.00&quot;KM&quot;_-;\-* #,##0.00&quot;KM&quot;_-;_-* &quot;-&quot;??&quot;KM&quot;_-;_-@_-"/>
    <numFmt numFmtId="167" formatCode="_-* #,##0.00_K_M_-;\-* #,##0.00_K_M_-;_-* &quot;-&quot;??_K_M_-;_-@_-"/>
    <numFmt numFmtId="168" formatCode="#,##0.0000"/>
    <numFmt numFmtId="169" formatCode="0.0000"/>
    <numFmt numFmtId="170" formatCode="#,##0.000000"/>
    <numFmt numFmtId="171" formatCode="0;[Red]0"/>
    <numFmt numFmtId="172" formatCode="#,##0;[Red]#,##0"/>
    <numFmt numFmtId="173" formatCode="#,##0.00;[Red]#,##0.00"/>
    <numFmt numFmtId="174" formatCode="#,##0\ _D_i_n_."/>
    <numFmt numFmtId="175" formatCode="###0.000000;###0.000000"/>
    <numFmt numFmtId="176" formatCode="#,##0.0000\ _K_M"/>
    <numFmt numFmtId="177" formatCode="0.0000%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63"/>
      <name val="Segoe U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404040"/>
      <name val="Arial"/>
      <family val="2"/>
    </font>
    <font>
      <b/>
      <sz val="8"/>
      <color rgb="FF40404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6" fontId="3" fillId="0" borderId="0" xfId="46" applyFont="1" applyAlignment="1">
      <alignment vertical="center" wrapText="1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3" fontId="3" fillId="0" borderId="0" xfId="60" applyNumberFormat="1" applyFont="1" applyFill="1">
      <alignment/>
      <protection/>
    </xf>
    <xf numFmtId="168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70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vertical="center" wrapText="1"/>
      <protection/>
    </xf>
    <xf numFmtId="0" fontId="4" fillId="0" borderId="13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3" fontId="3" fillId="0" borderId="16" xfId="60" applyNumberFormat="1" applyFont="1" applyFill="1" applyBorder="1" applyAlignment="1">
      <alignment vertical="center" wrapText="1"/>
      <protection/>
    </xf>
    <xf numFmtId="168" fontId="3" fillId="0" borderId="16" xfId="60" applyNumberFormat="1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6" xfId="60" applyNumberFormat="1" applyFont="1" applyFill="1" applyBorder="1" applyAlignment="1">
      <alignment vertical="center" wrapText="1"/>
      <protection/>
    </xf>
    <xf numFmtId="170" fontId="3" fillId="0" borderId="16" xfId="60" applyNumberFormat="1" applyFont="1" applyFill="1" applyBorder="1" applyAlignment="1">
      <alignment vertical="center" wrapText="1"/>
      <protection/>
    </xf>
    <xf numFmtId="170" fontId="3" fillId="0" borderId="12" xfId="60" applyNumberFormat="1" applyFont="1" applyFill="1" applyBorder="1" applyAlignment="1">
      <alignment vertical="center" wrapText="1"/>
      <protection/>
    </xf>
    <xf numFmtId="0" fontId="3" fillId="0" borderId="15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>
      <alignment/>
      <protection/>
    </xf>
    <xf numFmtId="0" fontId="3" fillId="0" borderId="13" xfId="60" applyFont="1" applyFill="1" applyBorder="1" applyAlignment="1">
      <alignment vertical="top" wrapText="1"/>
      <protection/>
    </xf>
    <xf numFmtId="0" fontId="0" fillId="0" borderId="10" xfId="60" applyFont="1" applyFill="1" applyBorder="1">
      <alignment/>
      <protection/>
    </xf>
    <xf numFmtId="0" fontId="3" fillId="0" borderId="15" xfId="60" applyFont="1" applyFill="1" applyBorder="1" applyAlignment="1">
      <alignment vertical="top" wrapText="1"/>
      <protection/>
    </xf>
    <xf numFmtId="0" fontId="3" fillId="0" borderId="15" xfId="60" applyFont="1" applyFill="1" applyBorder="1" applyAlignment="1">
      <alignment horizontal="right" vertical="top" wrapText="1"/>
      <protection/>
    </xf>
    <xf numFmtId="0" fontId="3" fillId="0" borderId="15" xfId="60" applyFont="1" applyFill="1" applyBorder="1" applyAlignment="1">
      <alignment horizontal="center"/>
      <protection/>
    </xf>
    <xf numFmtId="0" fontId="3" fillId="0" borderId="15" xfId="60" applyFont="1" applyFill="1" applyBorder="1" applyAlignment="1">
      <alignment horizontal="center" vertical="top" wrapText="1"/>
      <protection/>
    </xf>
    <xf numFmtId="0" fontId="3" fillId="0" borderId="15" xfId="60" applyFont="1" applyFill="1" applyBorder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4" fontId="4" fillId="0" borderId="10" xfId="60" applyNumberFormat="1" applyFont="1" applyFill="1" applyBorder="1">
      <alignment/>
      <protection/>
    </xf>
    <xf numFmtId="171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172" fontId="3" fillId="0" borderId="10" xfId="60" applyNumberFormat="1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right" vertical="top" wrapText="1"/>
      <protection/>
    </xf>
    <xf numFmtId="168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1" fontId="3" fillId="0" borderId="10" xfId="60" applyNumberFormat="1" applyFont="1" applyFill="1" applyBorder="1">
      <alignment/>
      <protection/>
    </xf>
    <xf numFmtId="0" fontId="4" fillId="0" borderId="10" xfId="60" applyFont="1" applyFill="1" applyBorder="1" applyAlignment="1">
      <alignment horizontal="left" vertical="top" wrapText="1"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69" fontId="4" fillId="0" borderId="10" xfId="60" applyNumberFormat="1" applyFont="1" applyFill="1" applyBorder="1" applyAlignment="1">
      <alignment vertical="top" wrapText="1"/>
      <protection/>
    </xf>
    <xf numFmtId="0" fontId="3" fillId="0" borderId="0" xfId="60" applyFont="1" applyFill="1">
      <alignment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/>
      <protection/>
    </xf>
    <xf numFmtId="3" fontId="3" fillId="0" borderId="10" xfId="60" applyNumberFormat="1" applyFont="1" applyFill="1" applyBorder="1" applyAlignment="1">
      <alignment/>
      <protection/>
    </xf>
    <xf numFmtId="168" fontId="3" fillId="0" borderId="10" xfId="60" applyNumberFormat="1" applyFont="1" applyFill="1" applyBorder="1" applyAlignment="1">
      <alignment/>
      <protection/>
    </xf>
    <xf numFmtId="173" fontId="4" fillId="0" borderId="10" xfId="60" applyNumberFormat="1" applyFont="1" applyFill="1" applyBorder="1">
      <alignment/>
      <protection/>
    </xf>
    <xf numFmtId="168" fontId="3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70" fontId="4" fillId="0" borderId="10" xfId="60" applyNumberFormat="1" applyFont="1" applyFill="1" applyBorder="1">
      <alignment/>
      <protection/>
    </xf>
    <xf numFmtId="0" fontId="4" fillId="0" borderId="13" xfId="60" applyFont="1" applyFill="1" applyBorder="1" applyAlignment="1">
      <alignment/>
      <protection/>
    </xf>
    <xf numFmtId="0" fontId="4" fillId="0" borderId="16" xfId="60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/>
      <protection/>
    </xf>
    <xf numFmtId="168" fontId="4" fillId="0" borderId="10" xfId="60" applyNumberFormat="1" applyFont="1" applyFill="1" applyBorder="1" applyAlignment="1">
      <alignment/>
      <protection/>
    </xf>
    <xf numFmtId="0" fontId="8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170" fontId="3" fillId="0" borderId="0" xfId="60" applyNumberFormat="1" applyFont="1" applyFill="1">
      <alignment/>
      <protection/>
    </xf>
    <xf numFmtId="173" fontId="3" fillId="0" borderId="0" xfId="60" applyNumberFormat="1" applyFont="1" applyFill="1" applyBorder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7" fillId="0" borderId="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4" fontId="3" fillId="0" borderId="10" xfId="60" applyNumberFormat="1" applyFont="1" applyFill="1" applyBorder="1" applyAlignment="1">
      <alignment/>
      <protection/>
    </xf>
    <xf numFmtId="1" fontId="3" fillId="0" borderId="10" xfId="60" applyNumberFormat="1" applyFont="1" applyFill="1" applyBorder="1" applyAlignment="1">
      <alignment/>
      <protection/>
    </xf>
    <xf numFmtId="173" fontId="3" fillId="0" borderId="10" xfId="60" applyNumberFormat="1" applyFont="1" applyFill="1" applyBorder="1">
      <alignment/>
      <protection/>
    </xf>
    <xf numFmtId="3" fontId="3" fillId="0" borderId="10" xfId="60" applyNumberFormat="1" applyFont="1" applyFill="1" applyBorder="1">
      <alignment/>
      <protection/>
    </xf>
    <xf numFmtId="4" fontId="3" fillId="0" borderId="10" xfId="60" applyNumberFormat="1" applyFont="1" applyFill="1" applyBorder="1" applyAlignment="1">
      <alignment horizontal="right"/>
      <protection/>
    </xf>
    <xf numFmtId="1" fontId="3" fillId="0" borderId="10" xfId="60" applyNumberFormat="1" applyFont="1" applyFill="1" applyBorder="1" applyAlignment="1">
      <alignment horizontal="right"/>
      <protection/>
    </xf>
    <xf numFmtId="49" fontId="3" fillId="0" borderId="10" xfId="60" applyNumberFormat="1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/>
      <protection/>
    </xf>
    <xf numFmtId="49" fontId="4" fillId="0" borderId="10" xfId="60" applyNumberFormat="1" applyFont="1" applyFill="1" applyBorder="1" applyAlignment="1">
      <alignment horizontal="right"/>
      <protection/>
    </xf>
    <xf numFmtId="0" fontId="8" fillId="0" borderId="0" xfId="60" applyFont="1">
      <alignment/>
      <protection/>
    </xf>
    <xf numFmtId="0" fontId="0" fillId="0" borderId="0" xfId="60" applyFont="1" applyFill="1" applyAlignment="1">
      <alignment/>
      <protection/>
    </xf>
    <xf numFmtId="0" fontId="7" fillId="0" borderId="0" xfId="60" applyFont="1">
      <alignment/>
      <protection/>
    </xf>
    <xf numFmtId="0" fontId="10" fillId="0" borderId="10" xfId="0" applyFont="1" applyBorder="1" applyAlignment="1">
      <alignment/>
    </xf>
    <xf numFmtId="0" fontId="10" fillId="0" borderId="11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3" fillId="0" borderId="0" xfId="60" applyFont="1" applyFill="1">
      <alignment/>
      <protection/>
    </xf>
    <xf numFmtId="3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62" applyFont="1" applyFill="1" applyAlignment="1">
      <alignment horizontal="left"/>
      <protection/>
    </xf>
    <xf numFmtId="4" fontId="3" fillId="0" borderId="0" xfId="62" applyNumberFormat="1" applyFont="1" applyFill="1" applyAlignment="1">
      <alignment horizontal="left"/>
      <protection/>
    </xf>
    <xf numFmtId="4" fontId="0" fillId="0" borderId="0" xfId="62" applyNumberFormat="1" applyFont="1" applyFill="1">
      <alignment/>
      <protection/>
    </xf>
    <xf numFmtId="0" fontId="0" fillId="0" borderId="0" xfId="61">
      <alignment/>
      <protection/>
    </xf>
    <xf numFmtId="0" fontId="3" fillId="0" borderId="0" xfId="62" applyFont="1" applyFill="1" applyAlignment="1">
      <alignment/>
      <protection/>
    </xf>
    <xf numFmtId="4" fontId="3" fillId="0" borderId="0" xfId="62" applyNumberFormat="1" applyFont="1" applyFill="1" applyAlignment="1">
      <alignment/>
      <protection/>
    </xf>
    <xf numFmtId="4" fontId="0" fillId="0" borderId="0" xfId="62" applyNumberFormat="1" applyFont="1" applyFill="1" applyAlignment="1">
      <alignment horizontal="left"/>
      <protection/>
    </xf>
    <xf numFmtId="0" fontId="0" fillId="0" borderId="0" xfId="63" applyFont="1" applyFill="1">
      <alignment/>
      <protection/>
    </xf>
    <xf numFmtId="4" fontId="0" fillId="0" borderId="0" xfId="63" applyNumberFormat="1" applyFont="1" applyFill="1">
      <alignment/>
      <protection/>
    </xf>
    <xf numFmtId="0" fontId="0" fillId="0" borderId="0" xfId="62" applyFont="1" applyFill="1" applyAlignment="1">
      <alignment horizontal="center"/>
      <protection/>
    </xf>
    <xf numFmtId="4" fontId="3" fillId="0" borderId="0" xfId="62" applyNumberFormat="1" applyFont="1" applyFill="1">
      <alignment/>
      <protection/>
    </xf>
    <xf numFmtId="0" fontId="12" fillId="0" borderId="0" xfId="61" applyFont="1">
      <alignment/>
      <protection/>
    </xf>
    <xf numFmtId="0" fontId="13" fillId="32" borderId="19" xfId="61" applyFont="1" applyFill="1" applyBorder="1" applyAlignment="1">
      <alignment horizontal="center" vertical="center" wrapText="1"/>
      <protection/>
    </xf>
    <xf numFmtId="0" fontId="0" fillId="32" borderId="19" xfId="61" applyFill="1" applyBorder="1" applyAlignment="1">
      <alignment horizontal="center" vertical="center" wrapText="1"/>
      <protection/>
    </xf>
    <xf numFmtId="0" fontId="13" fillId="32" borderId="20" xfId="61" applyFont="1" applyFill="1" applyBorder="1" applyAlignment="1">
      <alignment horizontal="center" vertical="center" wrapText="1"/>
      <protection/>
    </xf>
    <xf numFmtId="0" fontId="13" fillId="32" borderId="21" xfId="61" applyFont="1" applyFill="1" applyBorder="1" applyAlignment="1">
      <alignment horizontal="center" vertical="center" wrapText="1"/>
      <protection/>
    </xf>
    <xf numFmtId="0" fontId="8" fillId="0" borderId="0" xfId="61" applyFont="1" applyFill="1">
      <alignment/>
      <protection/>
    </xf>
    <xf numFmtId="4" fontId="8" fillId="0" borderId="0" xfId="61" applyNumberFormat="1" applyFont="1" applyFill="1">
      <alignment/>
      <protection/>
    </xf>
    <xf numFmtId="4" fontId="8" fillId="0" borderId="0" xfId="61" applyNumberFormat="1" applyFont="1" applyFill="1" applyAlignment="1">
      <alignment horizontal="center"/>
      <protection/>
    </xf>
    <xf numFmtId="4" fontId="8" fillId="0" borderId="0" xfId="61" applyNumberFormat="1" applyFont="1" applyFill="1" applyAlignment="1">
      <alignment/>
      <protection/>
    </xf>
    <xf numFmtId="0" fontId="0" fillId="0" borderId="0" xfId="61" applyFill="1">
      <alignment/>
      <protection/>
    </xf>
    <xf numFmtId="4" fontId="0" fillId="0" borderId="0" xfId="61" applyNumberFormat="1" applyFill="1">
      <alignment/>
      <protection/>
    </xf>
    <xf numFmtId="0" fontId="13" fillId="32" borderId="0" xfId="0" applyFont="1" applyFill="1" applyBorder="1" applyAlignment="1">
      <alignment horizontal="center" wrapText="1"/>
    </xf>
    <xf numFmtId="0" fontId="14" fillId="32" borderId="0" xfId="0" applyFont="1" applyFill="1" applyBorder="1" applyAlignment="1">
      <alignment horizontal="center" wrapText="1"/>
    </xf>
    <xf numFmtId="4" fontId="13" fillId="32" borderId="0" xfId="0" applyNumberFormat="1" applyFont="1" applyFill="1" applyBorder="1" applyAlignment="1">
      <alignment horizontal="right" wrapText="1"/>
    </xf>
    <xf numFmtId="0" fontId="13" fillId="32" borderId="0" xfId="0" applyFont="1" applyFill="1" applyBorder="1" applyAlignment="1">
      <alignment horizontal="right" wrapText="1"/>
    </xf>
    <xf numFmtId="0" fontId="3" fillId="0" borderId="15" xfId="60" applyFont="1" applyFill="1" applyBorder="1" applyAlignment="1">
      <alignment vertical="center" wrapText="1"/>
      <protection/>
    </xf>
    <xf numFmtId="0" fontId="14" fillId="32" borderId="10" xfId="0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right" wrapText="1"/>
    </xf>
    <xf numFmtId="0" fontId="8" fillId="0" borderId="17" xfId="60" applyFont="1" applyFill="1" applyBorder="1" applyAlignment="1">
      <alignment horizontal="center"/>
      <protection/>
    </xf>
    <xf numFmtId="0" fontId="8" fillId="0" borderId="17" xfId="60" applyFont="1" applyFill="1" applyBorder="1">
      <alignment/>
      <protection/>
    </xf>
    <xf numFmtId="0" fontId="0" fillId="0" borderId="17" xfId="60" applyFont="1" applyFill="1" applyBorder="1">
      <alignment/>
      <protection/>
    </xf>
    <xf numFmtId="3" fontId="8" fillId="0" borderId="17" xfId="60" applyNumberFormat="1" applyFont="1" applyFill="1" applyBorder="1">
      <alignment/>
      <protection/>
    </xf>
    <xf numFmtId="4" fontId="9" fillId="0" borderId="17" xfId="60" applyNumberFormat="1" applyFont="1" applyFill="1" applyBorder="1">
      <alignment/>
      <protection/>
    </xf>
    <xf numFmtId="169" fontId="9" fillId="0" borderId="17" xfId="60" applyNumberFormat="1" applyFont="1" applyFill="1" applyBorder="1">
      <alignment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50" fillId="34" borderId="22" xfId="0" applyFont="1" applyFill="1" applyBorder="1" applyAlignment="1">
      <alignment horizontal="center" wrapText="1"/>
    </xf>
    <xf numFmtId="0" fontId="50" fillId="34" borderId="22" xfId="0" applyFont="1" applyFill="1" applyBorder="1" applyAlignment="1">
      <alignment horizontal="right" wrapText="1"/>
    </xf>
    <xf numFmtId="4" fontId="50" fillId="34" borderId="22" xfId="0" applyNumberFormat="1" applyFont="1" applyFill="1" applyBorder="1" applyAlignment="1">
      <alignment horizontal="right" wrapText="1"/>
    </xf>
    <xf numFmtId="0" fontId="51" fillId="34" borderId="22" xfId="0" applyFont="1" applyFill="1" applyBorder="1" applyAlignment="1">
      <alignment horizontal="center" wrapText="1"/>
    </xf>
    <xf numFmtId="4" fontId="51" fillId="34" borderId="22" xfId="0" applyNumberFormat="1" applyFont="1" applyFill="1" applyBorder="1" applyAlignment="1">
      <alignment horizontal="right" wrapText="1"/>
    </xf>
    <xf numFmtId="0" fontId="51" fillId="34" borderId="22" xfId="0" applyFont="1" applyFill="1" applyBorder="1" applyAlignment="1">
      <alignment horizontal="right" wrapText="1"/>
    </xf>
    <xf numFmtId="0" fontId="50" fillId="34" borderId="22" xfId="0" applyFont="1" applyFill="1" applyBorder="1" applyAlignment="1">
      <alignment horizontal="center" wrapText="1"/>
    </xf>
    <xf numFmtId="0" fontId="50" fillId="34" borderId="22" xfId="0" applyFont="1" applyFill="1" applyBorder="1" applyAlignment="1">
      <alignment horizontal="right" wrapText="1"/>
    </xf>
    <xf numFmtId="4" fontId="50" fillId="34" borderId="22" xfId="0" applyNumberFormat="1" applyFont="1" applyFill="1" applyBorder="1" applyAlignment="1">
      <alignment horizontal="right" wrapText="1"/>
    </xf>
    <xf numFmtId="0" fontId="51" fillId="34" borderId="22" xfId="0" applyFont="1" applyFill="1" applyBorder="1" applyAlignment="1">
      <alignment horizontal="center" wrapText="1"/>
    </xf>
    <xf numFmtId="4" fontId="51" fillId="34" borderId="22" xfId="0" applyNumberFormat="1" applyFont="1" applyFill="1" applyBorder="1" applyAlignment="1">
      <alignment horizontal="right" wrapText="1"/>
    </xf>
    <xf numFmtId="0" fontId="51" fillId="34" borderId="22" xfId="0" applyFont="1" applyFill="1" applyBorder="1" applyAlignment="1">
      <alignment horizontal="right" wrapText="1"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>
      <alignment/>
      <protection/>
    </xf>
    <xf numFmtId="0" fontId="3" fillId="0" borderId="16" xfId="60" applyFont="1" applyFill="1" applyBorder="1">
      <alignment/>
      <protection/>
    </xf>
    <xf numFmtId="0" fontId="3" fillId="0" borderId="23" xfId="60" applyFont="1" applyFill="1" applyBorder="1" applyAlignment="1">
      <alignment vertical="center"/>
      <protection/>
    </xf>
    <xf numFmtId="0" fontId="3" fillId="0" borderId="24" xfId="60" applyFont="1" applyFill="1" applyBorder="1" applyAlignment="1">
      <alignment horizontal="center" vertical="center"/>
      <protection/>
    </xf>
    <xf numFmtId="0" fontId="3" fillId="0" borderId="14" xfId="60" applyFont="1" applyFill="1" applyBorder="1">
      <alignment/>
      <protection/>
    </xf>
    <xf numFmtId="0" fontId="3" fillId="0" borderId="10" xfId="0" applyFont="1" applyBorder="1" applyAlignment="1">
      <alignment horizontal="left" wrapText="1"/>
    </xf>
    <xf numFmtId="0" fontId="50" fillId="34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2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0" fontId="50" fillId="34" borderId="25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right" wrapText="1"/>
    </xf>
    <xf numFmtId="4" fontId="3" fillId="0" borderId="25" xfId="0" applyNumberFormat="1" applyFont="1" applyBorder="1" applyAlignment="1">
      <alignment horizontal="right" wrapText="1"/>
    </xf>
    <xf numFmtId="0" fontId="3" fillId="0" borderId="25" xfId="60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right" wrapText="1"/>
    </xf>
    <xf numFmtId="0" fontId="3" fillId="0" borderId="17" xfId="0" applyFont="1" applyBorder="1" applyAlignment="1">
      <alignment horizontal="left" wrapText="1"/>
    </xf>
    <xf numFmtId="0" fontId="50" fillId="34" borderId="24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right" wrapText="1"/>
    </xf>
    <xf numFmtId="4" fontId="3" fillId="0" borderId="24" xfId="0" applyNumberFormat="1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25" xfId="0" applyFont="1" applyBorder="1" applyAlignment="1">
      <alignment horizontal="right" wrapText="1"/>
    </xf>
    <xf numFmtId="0" fontId="3" fillId="0" borderId="17" xfId="60" applyFont="1" applyFill="1" applyBorder="1" applyAlignment="1">
      <alignment vertical="center"/>
      <protection/>
    </xf>
    <xf numFmtId="0" fontId="3" fillId="0" borderId="11" xfId="60" applyFont="1" applyFill="1" applyBorder="1" applyAlignment="1">
      <alignment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4" fontId="3" fillId="0" borderId="17" xfId="60" applyNumberFormat="1" applyFont="1" applyFill="1" applyBorder="1" applyAlignment="1">
      <alignment/>
      <protection/>
    </xf>
    <xf numFmtId="1" fontId="3" fillId="0" borderId="17" xfId="60" applyNumberFormat="1" applyFont="1" applyFill="1" applyBorder="1" applyAlignment="1">
      <alignment/>
      <protection/>
    </xf>
    <xf numFmtId="173" fontId="3" fillId="0" borderId="17" xfId="60" applyNumberFormat="1" applyFont="1" applyFill="1" applyBorder="1">
      <alignment/>
      <protection/>
    </xf>
    <xf numFmtId="1" fontId="3" fillId="0" borderId="17" xfId="60" applyNumberFormat="1" applyFont="1" applyFill="1" applyBorder="1">
      <alignment/>
      <protection/>
    </xf>
    <xf numFmtId="3" fontId="3" fillId="0" borderId="17" xfId="60" applyNumberFormat="1" applyFont="1" applyFill="1" applyBorder="1">
      <alignment/>
      <protection/>
    </xf>
    <xf numFmtId="4" fontId="3" fillId="0" borderId="17" xfId="60" applyNumberFormat="1" applyFont="1" applyFill="1" applyBorder="1" applyAlignment="1">
      <alignment horizontal="right"/>
      <protection/>
    </xf>
    <xf numFmtId="1" fontId="3" fillId="0" borderId="17" xfId="60" applyNumberFormat="1" applyFont="1" applyFill="1" applyBorder="1" applyAlignment="1">
      <alignment horizontal="right"/>
      <protection/>
    </xf>
    <xf numFmtId="49" fontId="3" fillId="0" borderId="17" xfId="60" applyNumberFormat="1" applyFont="1" applyFill="1" applyBorder="1" applyAlignment="1">
      <alignment horizontal="right"/>
      <protection/>
    </xf>
    <xf numFmtId="175" fontId="3" fillId="0" borderId="17" xfId="60" applyNumberFormat="1" applyFont="1" applyFill="1" applyBorder="1" applyAlignment="1">
      <alignment vertical="top" wrapText="1"/>
      <protection/>
    </xf>
    <xf numFmtId="4" fontId="4" fillId="0" borderId="12" xfId="60" applyNumberFormat="1" applyFont="1" applyFill="1" applyBorder="1" applyAlignment="1">
      <alignment/>
      <protection/>
    </xf>
    <xf numFmtId="4" fontId="3" fillId="0" borderId="26" xfId="0" applyNumberFormat="1" applyFont="1" applyBorder="1" applyAlignment="1">
      <alignment horizontal="right" wrapText="1"/>
    </xf>
    <xf numFmtId="0" fontId="3" fillId="0" borderId="12" xfId="60" applyFont="1" applyFill="1" applyBorder="1" applyAlignment="1">
      <alignment/>
      <protection/>
    </xf>
    <xf numFmtId="10" fontId="3" fillId="0" borderId="24" xfId="0" applyNumberFormat="1" applyFont="1" applyBorder="1" applyAlignment="1">
      <alignment horizontal="right" wrapText="1"/>
    </xf>
    <xf numFmtId="10" fontId="3" fillId="0" borderId="12" xfId="0" applyNumberFormat="1" applyFont="1" applyBorder="1" applyAlignment="1">
      <alignment horizontal="right" wrapText="1"/>
    </xf>
    <xf numFmtId="0" fontId="3" fillId="0" borderId="25" xfId="60" applyFont="1" applyFill="1" applyBorder="1" applyAlignment="1">
      <alignment vertical="center"/>
      <protection/>
    </xf>
    <xf numFmtId="0" fontId="3" fillId="0" borderId="12" xfId="60" applyFont="1" applyFill="1" applyBorder="1" applyAlignment="1">
      <alignment vertical="center"/>
      <protection/>
    </xf>
    <xf numFmtId="4" fontId="3" fillId="0" borderId="27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5" xfId="0" applyNumberFormat="1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0" fillId="0" borderId="0" xfId="60" applyFill="1" applyBorder="1">
      <alignment/>
      <protection/>
    </xf>
    <xf numFmtId="0" fontId="3" fillId="0" borderId="28" xfId="60" applyFont="1" applyFill="1" applyBorder="1">
      <alignment/>
      <protection/>
    </xf>
    <xf numFmtId="3" fontId="3" fillId="0" borderId="15" xfId="60" applyNumberFormat="1" applyFont="1" applyFill="1" applyBorder="1" applyAlignment="1">
      <alignment vertical="center"/>
      <protection/>
    </xf>
    <xf numFmtId="168" fontId="3" fillId="0" borderId="15" xfId="60" applyNumberFormat="1" applyFont="1" applyFill="1" applyBorder="1" applyAlignment="1">
      <alignment vertical="center"/>
      <protection/>
    </xf>
    <xf numFmtId="4" fontId="3" fillId="0" borderId="15" xfId="60" applyNumberFormat="1" applyFont="1" applyFill="1" applyBorder="1" applyAlignment="1">
      <alignment vertical="center"/>
      <protection/>
    </xf>
    <xf numFmtId="170" fontId="3" fillId="0" borderId="15" xfId="60" applyNumberFormat="1" applyFont="1" applyFill="1" applyBorder="1" applyAlignment="1">
      <alignment vertical="center"/>
      <protection/>
    </xf>
    <xf numFmtId="0" fontId="3" fillId="0" borderId="0" xfId="60" applyFont="1" applyFill="1" applyBorder="1" applyAlignment="1">
      <alignment/>
      <protection/>
    </xf>
    <xf numFmtId="0" fontId="8" fillId="0" borderId="17" xfId="60" applyFont="1" applyFill="1" applyBorder="1" applyAlignment="1">
      <alignment/>
      <protection/>
    </xf>
    <xf numFmtId="0" fontId="0" fillId="0" borderId="0" xfId="60" applyFont="1" applyFill="1" applyBorder="1" applyAlignment="1">
      <alignment horizontal="center"/>
      <protection/>
    </xf>
    <xf numFmtId="4" fontId="50" fillId="0" borderId="0" xfId="0" applyNumberFormat="1" applyFont="1" applyBorder="1" applyAlignment="1">
      <alignment/>
    </xf>
    <xf numFmtId="0" fontId="0" fillId="0" borderId="0" xfId="60" applyFont="1" applyFill="1" applyBorder="1">
      <alignment/>
      <protection/>
    </xf>
    <xf numFmtId="0" fontId="3" fillId="0" borderId="0" xfId="60" applyFont="1" applyFill="1" applyBorder="1">
      <alignment/>
      <protection/>
    </xf>
    <xf numFmtId="0" fontId="0" fillId="0" borderId="28" xfId="60" applyFont="1" applyFill="1" applyBorder="1">
      <alignment/>
      <protection/>
    </xf>
    <xf numFmtId="4" fontId="3" fillId="0" borderId="0" xfId="60" applyNumberFormat="1" applyFont="1" applyFill="1" applyBorder="1">
      <alignment/>
      <protection/>
    </xf>
    <xf numFmtId="0" fontId="3" fillId="0" borderId="0" xfId="60" applyFont="1" applyFill="1" applyBorder="1" applyAlignment="1">
      <alignment horizontal="center"/>
      <protection/>
    </xf>
    <xf numFmtId="0" fontId="8" fillId="0" borderId="28" xfId="60" applyFont="1" applyFill="1" applyBorder="1">
      <alignment/>
      <protection/>
    </xf>
    <xf numFmtId="0" fontId="8" fillId="0" borderId="0" xfId="60" applyFont="1" applyFill="1" applyBorder="1">
      <alignment/>
      <protection/>
    </xf>
    <xf numFmtId="0" fontId="8" fillId="0" borderId="0" xfId="60" applyFont="1" applyFill="1" applyBorder="1" applyAlignment="1">
      <alignment horizontal="center"/>
      <protection/>
    </xf>
    <xf numFmtId="0" fontId="3" fillId="0" borderId="28" xfId="60" applyFont="1" applyFill="1" applyBorder="1">
      <alignment/>
      <protection/>
    </xf>
    <xf numFmtId="3" fontId="3" fillId="0" borderId="0" xfId="60" applyNumberFormat="1" applyFont="1" applyFill="1" applyBorder="1">
      <alignment/>
      <protection/>
    </xf>
    <xf numFmtId="168" fontId="3" fillId="0" borderId="0" xfId="60" applyNumberFormat="1" applyFont="1" applyFill="1" applyBorder="1">
      <alignment/>
      <protection/>
    </xf>
    <xf numFmtId="170" fontId="3" fillId="0" borderId="0" xfId="60" applyNumberFormat="1" applyFont="1" applyFill="1" applyBorder="1">
      <alignment/>
      <protection/>
    </xf>
    <xf numFmtId="169" fontId="0" fillId="0" borderId="0" xfId="60" applyNumberFormat="1" applyFill="1" applyBorder="1">
      <alignment/>
      <protection/>
    </xf>
    <xf numFmtId="0" fontId="0" fillId="0" borderId="0" xfId="60" applyBorder="1">
      <alignment/>
      <protection/>
    </xf>
    <xf numFmtId="0" fontId="0" fillId="0" borderId="28" xfId="60" applyBorder="1">
      <alignment/>
      <protection/>
    </xf>
    <xf numFmtId="0" fontId="3" fillId="0" borderId="29" xfId="60" applyFont="1" applyFill="1" applyBorder="1" applyAlignment="1">
      <alignment horizontal="center" vertical="center"/>
      <protection/>
    </xf>
    <xf numFmtId="168" fontId="3" fillId="0" borderId="23" xfId="60" applyNumberFormat="1" applyFont="1" applyFill="1" applyBorder="1" applyAlignment="1">
      <alignment vertical="center"/>
      <protection/>
    </xf>
    <xf numFmtId="0" fontId="3" fillId="0" borderId="24" xfId="60" applyNumberFormat="1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right" wrapText="1"/>
    </xf>
    <xf numFmtId="4" fontId="9" fillId="0" borderId="18" xfId="60" applyNumberFormat="1" applyFont="1" applyFill="1" applyBorder="1">
      <alignment/>
      <protection/>
    </xf>
    <xf numFmtId="4" fontId="4" fillId="0" borderId="13" xfId="60" applyNumberFormat="1" applyFont="1" applyFill="1" applyBorder="1">
      <alignment/>
      <protection/>
    </xf>
    <xf numFmtId="4" fontId="4" fillId="0" borderId="13" xfId="60" applyNumberFormat="1" applyFont="1" applyFill="1" applyBorder="1" applyAlignment="1">
      <alignment horizontal="right" vertical="top" wrapText="1"/>
      <protection/>
    </xf>
    <xf numFmtId="4" fontId="4" fillId="0" borderId="13" xfId="60" applyNumberFormat="1" applyFont="1" applyFill="1" applyBorder="1" applyAlignment="1">
      <alignment vertical="top" wrapText="1"/>
      <protection/>
    </xf>
    <xf numFmtId="0" fontId="0" fillId="0" borderId="24" xfId="60" applyFont="1" applyFill="1" applyBorder="1">
      <alignment/>
      <protection/>
    </xf>
    <xf numFmtId="0" fontId="3" fillId="0" borderId="23" xfId="60" applyFont="1" applyFill="1" applyBorder="1" applyAlignment="1">
      <alignment horizontal="center"/>
      <protection/>
    </xf>
    <xf numFmtId="1" fontId="3" fillId="0" borderId="12" xfId="60" applyNumberFormat="1" applyFont="1" applyFill="1" applyBorder="1" applyAlignment="1">
      <alignment horizontal="center"/>
      <protection/>
    </xf>
    <xf numFmtId="0" fontId="0" fillId="0" borderId="25" xfId="60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60" applyFont="1" applyFill="1" applyBorder="1" applyAlignment="1">
      <alignment horizontal="center" vertical="center"/>
      <protection/>
    </xf>
    <xf numFmtId="4" fontId="3" fillId="0" borderId="0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right" wrapText="1"/>
    </xf>
    <xf numFmtId="0" fontId="3" fillId="0" borderId="2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3" fontId="3" fillId="0" borderId="13" xfId="60" applyNumberFormat="1" applyFont="1" applyFill="1" applyBorder="1" applyAlignment="1">
      <alignment horizontal="center"/>
      <protection/>
    </xf>
    <xf numFmtId="168" fontId="3" fillId="0" borderId="17" xfId="60" applyNumberFormat="1" applyFont="1" applyFill="1" applyBorder="1" applyAlignment="1">
      <alignment vertical="top" wrapText="1"/>
      <protection/>
    </xf>
    <xf numFmtId="1" fontId="3" fillId="0" borderId="13" xfId="60" applyNumberFormat="1" applyFont="1" applyFill="1" applyBorder="1" applyAlignment="1">
      <alignment horizontal="center"/>
      <protection/>
    </xf>
    <xf numFmtId="0" fontId="4" fillId="0" borderId="15" xfId="60" applyFont="1" applyFill="1" applyBorder="1">
      <alignment/>
      <protection/>
    </xf>
    <xf numFmtId="176" fontId="0" fillId="34" borderId="17" xfId="0" applyNumberFormat="1" applyFill="1" applyBorder="1" applyAlignment="1">
      <alignment/>
    </xf>
    <xf numFmtId="177" fontId="50" fillId="34" borderId="10" xfId="0" applyNumberFormat="1" applyFont="1" applyFill="1" applyBorder="1" applyAlignment="1">
      <alignment horizontal="right" wrapText="1"/>
    </xf>
    <xf numFmtId="170" fontId="4" fillId="0" borderId="15" xfId="60" applyNumberFormat="1" applyFont="1" applyFill="1" applyBorder="1" applyAlignment="1">
      <alignment/>
      <protection/>
    </xf>
    <xf numFmtId="0" fontId="9" fillId="0" borderId="24" xfId="60" applyFont="1" applyFill="1" applyBorder="1">
      <alignment/>
      <protection/>
    </xf>
    <xf numFmtId="0" fontId="0" fillId="0" borderId="12" xfId="60" applyFont="1" applyFill="1" applyBorder="1">
      <alignment/>
      <protection/>
    </xf>
    <xf numFmtId="0" fontId="9" fillId="0" borderId="24" xfId="60" applyFont="1" applyFill="1" applyBorder="1" applyAlignment="1">
      <alignment/>
      <protection/>
    </xf>
    <xf numFmtId="170" fontId="4" fillId="0" borderId="12" xfId="60" applyNumberFormat="1" applyFont="1" applyFill="1" applyBorder="1">
      <alignment/>
      <protection/>
    </xf>
    <xf numFmtId="0" fontId="3" fillId="0" borderId="14" xfId="0" applyFont="1" applyBorder="1" applyAlignment="1">
      <alignment horizontal="right" wrapText="1"/>
    </xf>
    <xf numFmtId="3" fontId="3" fillId="0" borderId="12" xfId="60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1" fillId="34" borderId="31" xfId="0" applyFont="1" applyFill="1" applyBorder="1" applyAlignment="1">
      <alignment horizontal="left" wrapText="1"/>
    </xf>
    <xf numFmtId="0" fontId="51" fillId="34" borderId="32" xfId="0" applyFont="1" applyFill="1" applyBorder="1" applyAlignment="1">
      <alignment horizontal="left" wrapText="1"/>
    </xf>
    <xf numFmtId="0" fontId="51" fillId="34" borderId="33" xfId="0" applyFont="1" applyFill="1" applyBorder="1" applyAlignment="1">
      <alignment horizontal="left" wrapText="1"/>
    </xf>
    <xf numFmtId="0" fontId="51" fillId="34" borderId="31" xfId="0" applyFont="1" applyFill="1" applyBorder="1" applyAlignment="1">
      <alignment horizontal="left" wrapText="1"/>
    </xf>
    <xf numFmtId="0" fontId="51" fillId="34" borderId="32" xfId="0" applyFont="1" applyFill="1" applyBorder="1" applyAlignment="1">
      <alignment horizontal="left" wrapText="1"/>
    </xf>
    <xf numFmtId="0" fontId="51" fillId="34" borderId="33" xfId="0" applyFont="1" applyFill="1" applyBorder="1" applyAlignment="1">
      <alignment horizontal="left" wrapText="1"/>
    </xf>
    <xf numFmtId="0" fontId="3" fillId="0" borderId="0" xfId="62" applyFont="1" applyFill="1" applyAlignment="1">
      <alignment horizontal="center"/>
      <protection/>
    </xf>
    <xf numFmtId="0" fontId="3" fillId="0" borderId="14" xfId="62" applyFont="1" applyFill="1" applyBorder="1" applyAlignment="1">
      <alignment horizontal="center"/>
      <protection/>
    </xf>
    <xf numFmtId="0" fontId="13" fillId="32" borderId="19" xfId="61" applyFont="1" applyFill="1" applyBorder="1" applyAlignment="1">
      <alignment horizontal="center" vertical="center" wrapText="1"/>
      <protection/>
    </xf>
    <xf numFmtId="0" fontId="13" fillId="32" borderId="20" xfId="61" applyFont="1" applyFill="1" applyBorder="1" applyAlignment="1">
      <alignment horizontal="center" vertical="center" wrapText="1"/>
      <protection/>
    </xf>
    <xf numFmtId="0" fontId="13" fillId="32" borderId="21" xfId="61" applyFont="1" applyFill="1" applyBorder="1" applyAlignment="1">
      <alignment horizontal="center" vertical="center" wrapText="1"/>
      <protection/>
    </xf>
    <xf numFmtId="0" fontId="13" fillId="32" borderId="34" xfId="61" applyFont="1" applyFill="1" applyBorder="1" applyAlignment="1">
      <alignment horizontal="left" wrapText="1"/>
      <protection/>
    </xf>
    <xf numFmtId="0" fontId="13" fillId="32" borderId="35" xfId="61" applyFont="1" applyFill="1" applyBorder="1" applyAlignment="1">
      <alignment horizontal="left" wrapText="1"/>
      <protection/>
    </xf>
    <xf numFmtId="0" fontId="13" fillId="32" borderId="36" xfId="61" applyFont="1" applyFill="1" applyBorder="1" applyAlignment="1">
      <alignment horizontal="left" wrapText="1"/>
      <protection/>
    </xf>
    <xf numFmtId="0" fontId="8" fillId="0" borderId="0" xfId="60" applyFont="1" applyFill="1" applyAlignment="1">
      <alignment horizontal="center"/>
      <protection/>
    </xf>
    <xf numFmtId="0" fontId="4" fillId="0" borderId="10" xfId="60" applyFont="1" applyFill="1" applyBorder="1" applyAlignment="1">
      <alignment horizontal="left"/>
      <protection/>
    </xf>
    <xf numFmtId="0" fontId="3" fillId="0" borderId="18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0" fontId="3" fillId="0" borderId="24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37" xfId="60" applyFont="1" applyFill="1" applyBorder="1" applyAlignment="1">
      <alignment horizontal="center" vertical="center" wrapText="1"/>
      <protection/>
    </xf>
    <xf numFmtId="0" fontId="3" fillId="0" borderId="28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3" fillId="0" borderId="37" xfId="60" applyFont="1" applyBorder="1" applyAlignment="1">
      <alignment horizontal="left" vertical="center"/>
      <protection/>
    </xf>
    <xf numFmtId="0" fontId="3" fillId="0" borderId="29" xfId="60" applyFont="1" applyBorder="1" applyAlignment="1">
      <alignment horizontal="left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3" fontId="3" fillId="0" borderId="15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8" fillId="0" borderId="0" xfId="60" applyFont="1" applyFill="1" applyBorder="1" applyAlignment="1">
      <alignment horizontal="center"/>
      <protection/>
    </xf>
    <xf numFmtId="170" fontId="3" fillId="0" borderId="15" xfId="60" applyNumberFormat="1" applyFont="1" applyFill="1" applyBorder="1" applyAlignment="1">
      <alignment horizontal="center" vertical="center" wrapText="1"/>
      <protection/>
    </xf>
    <xf numFmtId="170" fontId="3" fillId="0" borderId="11" xfId="60" applyNumberFormat="1" applyFont="1" applyFill="1" applyBorder="1" applyAlignment="1">
      <alignment horizontal="center" vertical="center" wrapText="1"/>
      <protection/>
    </xf>
    <xf numFmtId="170" fontId="3" fillId="0" borderId="17" xfId="60" applyNumberFormat="1" applyFont="1" applyFill="1" applyBorder="1" applyAlignment="1">
      <alignment horizontal="center" vertical="center" wrapText="1"/>
      <protection/>
    </xf>
    <xf numFmtId="168" fontId="3" fillId="0" borderId="23" xfId="60" applyNumberFormat="1" applyFont="1" applyFill="1" applyBorder="1" applyAlignment="1">
      <alignment horizontal="center" vertical="center" wrapText="1"/>
      <protection/>
    </xf>
    <xf numFmtId="168" fontId="3" fillId="0" borderId="25" xfId="60" applyNumberFormat="1" applyFont="1" applyFill="1" applyBorder="1" applyAlignment="1">
      <alignment horizontal="center" vertical="center" wrapText="1"/>
      <protection/>
    </xf>
    <xf numFmtId="168" fontId="3" fillId="0" borderId="24" xfId="60" applyNumberFormat="1" applyFont="1" applyFill="1" applyBorder="1" applyAlignment="1">
      <alignment horizontal="center" vertical="center" wrapText="1"/>
      <protection/>
    </xf>
    <xf numFmtId="4" fontId="3" fillId="0" borderId="15" xfId="60" applyNumberFormat="1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7" xfId="60" applyNumberFormat="1" applyFont="1" applyFill="1" applyBorder="1" applyAlignment="1">
      <alignment horizontal="center" vertical="center" wrapText="1"/>
      <protection/>
    </xf>
    <xf numFmtId="168" fontId="3" fillId="0" borderId="15" xfId="60" applyNumberFormat="1" applyFont="1" applyFill="1" applyBorder="1" applyAlignment="1">
      <alignment horizontal="center" vertical="center" wrapText="1"/>
      <protection/>
    </xf>
    <xf numFmtId="168" fontId="3" fillId="0" borderId="11" xfId="60" applyNumberFormat="1" applyFont="1" applyFill="1" applyBorder="1" applyAlignment="1">
      <alignment horizontal="center" vertical="center" wrapText="1"/>
      <protection/>
    </xf>
    <xf numFmtId="168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24" xfId="60" applyFont="1" applyFill="1" applyBorder="1" applyAlignment="1">
      <alignment horizontal="center" vertical="center" textRotation="90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4" fontId="3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66" fontId="3" fillId="0" borderId="0" xfId="46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166" fontId="3" fillId="0" borderId="0" xfId="46" applyFont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4" fontId="15" fillId="0" borderId="13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Izvještaj o nerealizovanim dobicima-gubicima za I-III mjesec 2" xfId="62"/>
    <cellStyle name="Normal_Sheet1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workbookViewId="0" topLeftCell="A67">
      <selection activeCell="C86" sqref="C86"/>
    </sheetView>
  </sheetViews>
  <sheetFormatPr defaultColWidth="9.140625" defaultRowHeight="12.75"/>
  <cols>
    <col min="1" max="1" width="1.8515625" style="0" customWidth="1"/>
    <col min="2" max="2" width="10.00390625" style="0" customWidth="1"/>
    <col min="3" max="3" width="53.57421875" style="0" customWidth="1"/>
    <col min="4" max="4" width="5.421875" style="0" customWidth="1"/>
    <col min="5" max="5" width="12.8515625" style="0" customWidth="1"/>
    <col min="6" max="6" width="13.421875" style="0" customWidth="1"/>
    <col min="7" max="7" width="12.140625" style="0" customWidth="1"/>
  </cols>
  <sheetData>
    <row r="1" spans="2:3" ht="12.75">
      <c r="B1" s="4" t="s">
        <v>446</v>
      </c>
      <c r="C1" s="4"/>
    </row>
    <row r="2" spans="2:3" ht="12.75">
      <c r="B2" s="4" t="s">
        <v>442</v>
      </c>
      <c r="C2" s="4"/>
    </row>
    <row r="3" spans="2:3" ht="12.75">
      <c r="B3" s="4" t="s">
        <v>328</v>
      </c>
      <c r="C3" s="4"/>
    </row>
    <row r="4" spans="2:3" ht="12.75">
      <c r="B4" s="101" t="s">
        <v>329</v>
      </c>
      <c r="C4" s="4"/>
    </row>
    <row r="5" spans="2:3" ht="12.75">
      <c r="B5" s="4" t="s">
        <v>330</v>
      </c>
      <c r="C5" s="4"/>
    </row>
    <row r="6" spans="2:3" ht="12.75">
      <c r="B6" s="4" t="s">
        <v>441</v>
      </c>
      <c r="C6" s="4"/>
    </row>
    <row r="7" spans="2:3" ht="12.75">
      <c r="B7" s="4"/>
      <c r="C7" s="4"/>
    </row>
    <row r="8" spans="2:6" ht="12.75">
      <c r="B8" s="388" t="s">
        <v>224</v>
      </c>
      <c r="C8" s="388"/>
      <c r="D8" s="388"/>
      <c r="E8" s="388"/>
      <c r="F8" s="388"/>
    </row>
    <row r="9" spans="2:6" ht="12.75">
      <c r="B9" s="388" t="s">
        <v>225</v>
      </c>
      <c r="C9" s="388"/>
      <c r="D9" s="388"/>
      <c r="E9" s="388"/>
      <c r="F9" s="388"/>
    </row>
    <row r="10" spans="2:6" ht="12.75">
      <c r="B10" s="389" t="s">
        <v>546</v>
      </c>
      <c r="C10" s="389"/>
      <c r="D10" s="389"/>
      <c r="E10" s="389"/>
      <c r="F10" s="389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05" t="s">
        <v>370</v>
      </c>
      <c r="C12" s="6" t="s">
        <v>0</v>
      </c>
      <c r="D12" s="6" t="s">
        <v>1</v>
      </c>
      <c r="E12" s="6" t="s">
        <v>2</v>
      </c>
      <c r="F12" s="105" t="s">
        <v>3</v>
      </c>
      <c r="G12" s="97"/>
      <c r="H12" s="4"/>
    </row>
    <row r="13" spans="1:25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97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2.75">
      <c r="A14" s="4"/>
      <c r="B14" s="8"/>
      <c r="C14" s="26" t="s">
        <v>494</v>
      </c>
      <c r="D14" s="9" t="s">
        <v>226</v>
      </c>
      <c r="E14" s="29">
        <f>SUM(E15+E16+E22+E29+E30)</f>
        <v>1748319</v>
      </c>
      <c r="F14" s="29">
        <f>F15+F16+F22+F29+F30</f>
        <v>1672437</v>
      </c>
      <c r="G14" s="97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2.75">
      <c r="A15" s="4"/>
      <c r="B15" s="6" t="s">
        <v>227</v>
      </c>
      <c r="C15" s="26" t="s">
        <v>332</v>
      </c>
      <c r="D15" s="9" t="s">
        <v>228</v>
      </c>
      <c r="E15" s="29">
        <v>145932</v>
      </c>
      <c r="F15" s="29">
        <v>339401</v>
      </c>
      <c r="G15" s="97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4"/>
      <c r="B16" s="6"/>
      <c r="C16" s="26" t="s">
        <v>333</v>
      </c>
      <c r="D16" s="9" t="s">
        <v>229</v>
      </c>
      <c r="E16" s="29">
        <f>SUM(E17+E18+E19+E20+E21)</f>
        <v>1539321</v>
      </c>
      <c r="F16" s="29">
        <f>SUM(F17:F21)</f>
        <v>1326271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230</v>
      </c>
      <c r="C17" s="3" t="s">
        <v>231</v>
      </c>
      <c r="D17" s="9" t="s">
        <v>232</v>
      </c>
      <c r="E17" s="40">
        <v>603711</v>
      </c>
      <c r="F17" s="40">
        <v>619159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2.75">
      <c r="A18" s="4"/>
      <c r="B18" s="6" t="s">
        <v>233</v>
      </c>
      <c r="C18" s="2" t="s">
        <v>234</v>
      </c>
      <c r="D18" s="9" t="s">
        <v>235</v>
      </c>
      <c r="E18" s="40">
        <v>575610</v>
      </c>
      <c r="F18" s="40">
        <v>347112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2.75">
      <c r="A19" s="4"/>
      <c r="B19" s="6" t="s">
        <v>236</v>
      </c>
      <c r="C19" s="2" t="s">
        <v>237</v>
      </c>
      <c r="D19" s="9" t="s">
        <v>238</v>
      </c>
      <c r="E19" s="40"/>
      <c r="F19" s="40">
        <v>0</v>
      </c>
      <c r="G19" s="4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2.75">
      <c r="A20" s="4"/>
      <c r="B20" s="6" t="s">
        <v>239</v>
      </c>
      <c r="C20" s="2" t="s">
        <v>240</v>
      </c>
      <c r="D20" s="9" t="s">
        <v>241</v>
      </c>
      <c r="E20" s="40">
        <v>360000</v>
      </c>
      <c r="F20" s="40">
        <v>360000</v>
      </c>
      <c r="G20" s="97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>
        <v>240</v>
      </c>
      <c r="C21" s="2" t="s">
        <v>331</v>
      </c>
      <c r="D21" s="104" t="s">
        <v>242</v>
      </c>
      <c r="E21" s="40"/>
      <c r="F21" s="40">
        <v>0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/>
      <c r="C22" s="26" t="s">
        <v>334</v>
      </c>
      <c r="D22" s="104" t="s">
        <v>243</v>
      </c>
      <c r="E22" s="40">
        <f>SUM(E23+E24+E25+E26+E27+E28)</f>
        <v>62955</v>
      </c>
      <c r="F22" s="40">
        <f>SUM(F23:F28)</f>
        <v>6765</v>
      </c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300</v>
      </c>
      <c r="C23" s="2" t="s">
        <v>245</v>
      </c>
      <c r="D23" s="104" t="s">
        <v>244</v>
      </c>
      <c r="E23" s="40"/>
      <c r="F23" s="40"/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301</v>
      </c>
      <c r="C24" s="2" t="s">
        <v>335</v>
      </c>
      <c r="D24" s="104" t="s">
        <v>246</v>
      </c>
      <c r="E24" s="40">
        <v>2687</v>
      </c>
      <c r="F24" s="40">
        <v>1275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302</v>
      </c>
      <c r="C25" s="2" t="s">
        <v>336</v>
      </c>
      <c r="D25" s="104" t="s">
        <v>247</v>
      </c>
      <c r="E25" s="40">
        <v>35907</v>
      </c>
      <c r="F25" s="40">
        <v>5490</v>
      </c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303</v>
      </c>
      <c r="C26" s="2" t="s">
        <v>337</v>
      </c>
      <c r="D26" s="104" t="s">
        <v>248</v>
      </c>
      <c r="E26" s="40"/>
      <c r="F26" s="40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4"/>
      <c r="B27" s="6">
        <v>309</v>
      </c>
      <c r="C27" s="2" t="s">
        <v>338</v>
      </c>
      <c r="D27" s="104" t="s">
        <v>249</v>
      </c>
      <c r="E27" s="40">
        <v>24361</v>
      </c>
      <c r="F27" s="40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2.75">
      <c r="A28" s="4"/>
      <c r="B28" s="6" t="s">
        <v>252</v>
      </c>
      <c r="C28" s="2" t="s">
        <v>339</v>
      </c>
      <c r="D28" s="104" t="s">
        <v>250</v>
      </c>
      <c r="E28" s="40"/>
      <c r="F28" s="40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320</v>
      </c>
      <c r="C29" s="26" t="s">
        <v>254</v>
      </c>
      <c r="D29" s="104" t="s">
        <v>251</v>
      </c>
      <c r="E29" s="40"/>
      <c r="F29" s="40"/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>
        <v>33</v>
      </c>
      <c r="C30" s="26" t="s">
        <v>340</v>
      </c>
      <c r="D30" s="104" t="s">
        <v>253</v>
      </c>
      <c r="E30" s="29">
        <v>111</v>
      </c>
      <c r="F30" s="29"/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/>
      <c r="C31" s="26" t="s">
        <v>341</v>
      </c>
      <c r="D31" s="104" t="s">
        <v>255</v>
      </c>
      <c r="E31" s="29">
        <f>SUM(E32+E36+E42+E45+E48+E51+E52+E53)</f>
        <v>48675</v>
      </c>
      <c r="F31" s="29">
        <f>F32+F36+F42+F45+F48+F51+F52+F53</f>
        <v>24551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</v>
      </c>
      <c r="C32" s="26" t="s">
        <v>342</v>
      </c>
      <c r="D32" s="104" t="s">
        <v>256</v>
      </c>
      <c r="E32" s="29">
        <f>SUM(E33+E34+E35)</f>
        <v>0</v>
      </c>
      <c r="F32" s="29">
        <f>SUM(F33:F35)</f>
        <v>0</v>
      </c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400.401</v>
      </c>
      <c r="C33" s="2" t="s">
        <v>259</v>
      </c>
      <c r="D33" s="104" t="s">
        <v>257</v>
      </c>
      <c r="E33" s="40"/>
      <c r="F33" s="40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402</v>
      </c>
      <c r="C34" s="2" t="s">
        <v>343</v>
      </c>
      <c r="D34" s="104" t="s">
        <v>258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403</v>
      </c>
      <c r="C35" s="2" t="s">
        <v>344</v>
      </c>
      <c r="D35" s="104" t="s">
        <v>260</v>
      </c>
      <c r="E35" s="40"/>
      <c r="F35" s="40"/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</v>
      </c>
      <c r="C36" s="26" t="s">
        <v>345</v>
      </c>
      <c r="D36" s="104" t="s">
        <v>261</v>
      </c>
      <c r="E36" s="40">
        <v>826</v>
      </c>
      <c r="F36" s="40">
        <f>SUM(F37:F41)</f>
        <v>1403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410</v>
      </c>
      <c r="C37" s="2" t="s">
        <v>264</v>
      </c>
      <c r="D37" s="104" t="s">
        <v>262</v>
      </c>
      <c r="E37" s="40"/>
      <c r="F37" s="40">
        <v>156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413</v>
      </c>
      <c r="C38" s="2" t="s">
        <v>346</v>
      </c>
      <c r="D38" s="104" t="s">
        <v>263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414</v>
      </c>
      <c r="C39" s="2" t="s">
        <v>347</v>
      </c>
      <c r="D39" s="104" t="s">
        <v>265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4"/>
      <c r="B40" s="6">
        <v>415</v>
      </c>
      <c r="C40" s="2" t="s">
        <v>348</v>
      </c>
      <c r="D40" s="104" t="s">
        <v>266</v>
      </c>
      <c r="E40" s="40"/>
      <c r="F40" s="40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2.75">
      <c r="A41" s="4"/>
      <c r="B41" s="105" t="s">
        <v>367</v>
      </c>
      <c r="C41" s="2" t="s">
        <v>349</v>
      </c>
      <c r="D41" s="104" t="s">
        <v>267</v>
      </c>
      <c r="E41" s="29">
        <v>826</v>
      </c>
      <c r="F41" s="29">
        <v>1247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>
      <c r="A42" s="4"/>
      <c r="B42" s="105">
        <v>42</v>
      </c>
      <c r="C42" s="26" t="s">
        <v>352</v>
      </c>
      <c r="D42" s="104" t="s">
        <v>268</v>
      </c>
      <c r="E42" s="29">
        <f>SUM(E43+E44)</f>
        <v>47849</v>
      </c>
      <c r="F42" s="29">
        <f>F43+F44</f>
        <v>23148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21.75" customHeight="1">
      <c r="A43" s="4"/>
      <c r="B43" s="105" t="s">
        <v>368</v>
      </c>
      <c r="C43" s="103" t="s">
        <v>351</v>
      </c>
      <c r="D43" s="104" t="s">
        <v>269</v>
      </c>
      <c r="E43" s="29">
        <v>47849</v>
      </c>
      <c r="F43" s="29">
        <v>23148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6.5" customHeight="1">
      <c r="A44" s="4"/>
      <c r="B44" s="6">
        <v>422</v>
      </c>
      <c r="C44" s="103" t="s">
        <v>350</v>
      </c>
      <c r="D44" s="104" t="s">
        <v>270</v>
      </c>
      <c r="E44" s="29"/>
      <c r="F44" s="29"/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</v>
      </c>
      <c r="C45" s="26" t="s">
        <v>353</v>
      </c>
      <c r="D45" s="104" t="s">
        <v>272</v>
      </c>
      <c r="E45" s="29"/>
      <c r="F45" s="29">
        <f>F46+F47</f>
        <v>0</v>
      </c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430</v>
      </c>
      <c r="C46" s="2" t="s">
        <v>271</v>
      </c>
      <c r="D46" s="104" t="s">
        <v>274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431.439</v>
      </c>
      <c r="C47" s="2" t="s">
        <v>273</v>
      </c>
      <c r="D47" s="104" t="s">
        <v>275</v>
      </c>
      <c r="E47" s="29"/>
      <c r="F47" s="29"/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</v>
      </c>
      <c r="C48" s="26" t="s">
        <v>354</v>
      </c>
      <c r="D48" s="104" t="s">
        <v>277</v>
      </c>
      <c r="E48" s="29"/>
      <c r="F48" s="29">
        <f>F49+F50</f>
        <v>0</v>
      </c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440.441</v>
      </c>
      <c r="C49" s="2" t="s">
        <v>276</v>
      </c>
      <c r="D49" s="104" t="s">
        <v>279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449</v>
      </c>
      <c r="C50" s="2" t="s">
        <v>278</v>
      </c>
      <c r="D50" s="104" t="s">
        <v>281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450</v>
      </c>
      <c r="C51" s="26" t="s">
        <v>280</v>
      </c>
      <c r="D51" s="104" t="s">
        <v>282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460</v>
      </c>
      <c r="C52" s="26" t="s">
        <v>355</v>
      </c>
      <c r="D52" s="104" t="s">
        <v>283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47</v>
      </c>
      <c r="C53" s="26" t="s">
        <v>356</v>
      </c>
      <c r="D53" s="104" t="s">
        <v>284</v>
      </c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4"/>
      <c r="B54" s="6">
        <v>48</v>
      </c>
      <c r="C54" s="213" t="s">
        <v>488</v>
      </c>
      <c r="D54" s="104"/>
      <c r="E54" s="29"/>
      <c r="F54" s="29"/>
      <c r="G54" s="4"/>
      <c r="H54" s="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>
      <c r="A55" s="97"/>
      <c r="B55" s="6"/>
      <c r="C55" s="26" t="s">
        <v>357</v>
      </c>
      <c r="D55" s="104" t="s">
        <v>285</v>
      </c>
      <c r="E55" s="29">
        <f>SUM(E14-E31)</f>
        <v>1699644</v>
      </c>
      <c r="F55" s="29">
        <f>F14-F31</f>
        <v>1647886</v>
      </c>
      <c r="G55" s="4"/>
      <c r="H55" s="9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 customHeight="1">
      <c r="A56" s="97"/>
      <c r="B56" s="6"/>
      <c r="C56" s="98" t="s">
        <v>358</v>
      </c>
      <c r="D56" s="104" t="s">
        <v>286</v>
      </c>
      <c r="E56" s="29">
        <f>SUM(E57+E61+E64+E68+E69-E72+E75)</f>
        <v>1699644</v>
      </c>
      <c r="F56" s="29">
        <f>F57+F61+F64+F68+F69-F72+F75</f>
        <v>1647886</v>
      </c>
      <c r="G56" s="97"/>
      <c r="H56" s="97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>
      <c r="A57" s="4"/>
      <c r="B57" s="6">
        <v>51</v>
      </c>
      <c r="C57" s="26" t="s">
        <v>359</v>
      </c>
      <c r="D57" s="104" t="s">
        <v>287</v>
      </c>
      <c r="E57" s="29">
        <v>2548232</v>
      </c>
      <c r="F57" s="29">
        <f>F58+F59</f>
        <v>2548232</v>
      </c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 customHeight="1">
      <c r="A58" s="4"/>
      <c r="B58" s="6">
        <v>510</v>
      </c>
      <c r="C58" s="103" t="s">
        <v>360</v>
      </c>
      <c r="D58" s="104" t="s">
        <v>289</v>
      </c>
      <c r="E58" s="29">
        <v>2548232</v>
      </c>
      <c r="F58" s="29">
        <v>2548232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>
      <c r="A59" s="4"/>
      <c r="B59" s="6">
        <v>512</v>
      </c>
      <c r="C59" s="2" t="s">
        <v>288</v>
      </c>
      <c r="D59" s="104" t="s">
        <v>290</v>
      </c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5" customHeight="1">
      <c r="A60" s="4"/>
      <c r="B60" s="6">
        <v>513</v>
      </c>
      <c r="C60" s="216" t="s">
        <v>505</v>
      </c>
      <c r="D60" s="104"/>
      <c r="E60" s="29"/>
      <c r="F60" s="29"/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</v>
      </c>
      <c r="C61" s="54" t="s">
        <v>361</v>
      </c>
      <c r="D61" s="104" t="s">
        <v>292</v>
      </c>
      <c r="E61" s="29"/>
      <c r="F61" s="29">
        <f>F62+F63</f>
        <v>0</v>
      </c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520</v>
      </c>
      <c r="C62" s="2" t="s">
        <v>291</v>
      </c>
      <c r="D62" s="104" t="s">
        <v>294</v>
      </c>
      <c r="E62" s="29"/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521</v>
      </c>
      <c r="C63" s="2" t="s">
        <v>293</v>
      </c>
      <c r="D63" s="104" t="s">
        <v>295</v>
      </c>
      <c r="E63" s="29"/>
      <c r="F63" s="29"/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>
      <c r="A64" s="4"/>
      <c r="B64" s="6">
        <v>53</v>
      </c>
      <c r="C64" s="26" t="s">
        <v>362</v>
      </c>
      <c r="D64" s="104" t="s">
        <v>297</v>
      </c>
      <c r="E64" s="29">
        <f>SUM(E65+E66+E67)</f>
        <v>-13875</v>
      </c>
      <c r="F64" s="29">
        <f>F65+F66+F67</f>
        <v>-37334</v>
      </c>
      <c r="G64" s="4"/>
      <c r="H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2.5">
      <c r="A65" s="97"/>
      <c r="B65" s="6">
        <v>530</v>
      </c>
      <c r="C65" s="3" t="s">
        <v>296</v>
      </c>
      <c r="D65" s="104" t="s">
        <v>299</v>
      </c>
      <c r="E65" s="29">
        <v>-13875</v>
      </c>
      <c r="F65" s="29">
        <v>-37334</v>
      </c>
      <c r="G65" s="4"/>
      <c r="H65" s="97"/>
      <c r="I65" s="32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6">
        <v>531</v>
      </c>
      <c r="C66" s="2" t="s">
        <v>298</v>
      </c>
      <c r="D66" s="104" t="s">
        <v>300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23">
        <v>532</v>
      </c>
      <c r="C67" s="103" t="s">
        <v>363</v>
      </c>
      <c r="D67" s="104" t="s">
        <v>301</v>
      </c>
      <c r="E67" s="29"/>
      <c r="F67" s="29"/>
      <c r="G67" s="4"/>
      <c r="H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54</v>
      </c>
      <c r="C68" s="44" t="s">
        <v>302</v>
      </c>
      <c r="D68" s="104" t="s">
        <v>303</v>
      </c>
      <c r="E68" s="29"/>
      <c r="F68" s="29"/>
      <c r="G68" s="112"/>
      <c r="H68" s="1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6">
        <v>55</v>
      </c>
      <c r="C69" s="26" t="s">
        <v>364</v>
      </c>
      <c r="D69" s="104" t="s">
        <v>304</v>
      </c>
      <c r="E69" s="29">
        <f>SUM(E70+E71)</f>
        <v>36942</v>
      </c>
      <c r="F69" s="29">
        <f>F70+F71</f>
        <v>0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23">
        <v>550</v>
      </c>
      <c r="C70" s="2" t="s">
        <v>305</v>
      </c>
      <c r="D70" s="104" t="s">
        <v>306</v>
      </c>
      <c r="E70" s="29"/>
      <c r="F70" s="29"/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551</v>
      </c>
      <c r="C71" s="2" t="s">
        <v>307</v>
      </c>
      <c r="D71" s="104" t="s">
        <v>308</v>
      </c>
      <c r="E71" s="29">
        <v>36942</v>
      </c>
      <c r="F71" s="29"/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16">
        <v>56</v>
      </c>
      <c r="C72" s="26" t="s">
        <v>309</v>
      </c>
      <c r="D72" s="104" t="s">
        <v>310</v>
      </c>
      <c r="E72" s="29">
        <f>E73+E74</f>
        <v>728249</v>
      </c>
      <c r="F72" s="29">
        <f>F73+F74</f>
        <v>728249</v>
      </c>
      <c r="G72" s="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23">
        <v>560</v>
      </c>
      <c r="C73" s="2" t="s">
        <v>311</v>
      </c>
      <c r="D73" s="104" t="s">
        <v>312</v>
      </c>
      <c r="E73" s="29">
        <v>728249</v>
      </c>
      <c r="F73" s="29">
        <v>526930</v>
      </c>
      <c r="G73" s="70"/>
      <c r="H73" s="4"/>
      <c r="I73" t="s">
        <v>539</v>
      </c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99">
        <v>561</v>
      </c>
      <c r="C74" s="100" t="s">
        <v>313</v>
      </c>
      <c r="D74" s="9" t="s">
        <v>314</v>
      </c>
      <c r="E74" s="48"/>
      <c r="F74" s="48">
        <v>201319</v>
      </c>
      <c r="G74" s="70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2.75">
      <c r="A75" s="4"/>
      <c r="B75" s="16">
        <v>57</v>
      </c>
      <c r="C75" s="44" t="s">
        <v>365</v>
      </c>
      <c r="D75" s="9" t="s">
        <v>315</v>
      </c>
      <c r="E75" s="48">
        <f>SUM(E76+E77)</f>
        <v>-143406</v>
      </c>
      <c r="F75" s="48">
        <f>F76+F77</f>
        <v>-134763</v>
      </c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4"/>
      <c r="B76" s="16">
        <v>570</v>
      </c>
      <c r="C76" s="3" t="s">
        <v>316</v>
      </c>
      <c r="D76" s="9" t="s">
        <v>317</v>
      </c>
      <c r="E76" s="48"/>
      <c r="F76" s="48"/>
      <c r="G76" s="4" t="s">
        <v>538</v>
      </c>
      <c r="H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2.5">
      <c r="A77" s="5"/>
      <c r="B77" s="16">
        <v>571</v>
      </c>
      <c r="C77" s="3" t="s">
        <v>318</v>
      </c>
      <c r="D77" s="9" t="s">
        <v>319</v>
      </c>
      <c r="E77" s="29">
        <v>-143406</v>
      </c>
      <c r="F77" s="29">
        <v>-134763</v>
      </c>
      <c r="G77" s="5"/>
      <c r="H77" s="218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4" t="s">
        <v>320</v>
      </c>
      <c r="D78" s="9" t="s">
        <v>321</v>
      </c>
      <c r="E78" s="29">
        <v>2548232</v>
      </c>
      <c r="F78" s="29">
        <v>2548232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>
      <c r="A79" s="4"/>
      <c r="B79" s="2"/>
      <c r="C79" s="44" t="s">
        <v>366</v>
      </c>
      <c r="D79" s="9" t="s">
        <v>322</v>
      </c>
      <c r="E79" s="24">
        <f>SUM(E55/E78)</f>
        <v>0.6669895048802463</v>
      </c>
      <c r="F79" s="24">
        <f>F55/F78</f>
        <v>0.6466781674510014</v>
      </c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2.5">
      <c r="A80" s="4"/>
      <c r="B80" s="2"/>
      <c r="C80" s="44" t="s">
        <v>323</v>
      </c>
      <c r="D80" s="9" t="s">
        <v>324</v>
      </c>
      <c r="E80" s="29"/>
      <c r="F80" s="29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B81" s="1"/>
      <c r="C81" s="2" t="s">
        <v>325</v>
      </c>
      <c r="D81" s="9" t="s">
        <v>326</v>
      </c>
      <c r="E81" s="49"/>
      <c r="F81" s="49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2.75">
      <c r="A82" s="4"/>
      <c r="F82" s="4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6.25" customHeight="1">
      <c r="A83" s="4"/>
      <c r="B83" s="4" t="s">
        <v>163</v>
      </c>
      <c r="C83" s="390" t="s">
        <v>164</v>
      </c>
      <c r="D83" s="390"/>
      <c r="E83" s="391" t="s">
        <v>502</v>
      </c>
      <c r="F83" s="391"/>
      <c r="G83" s="4"/>
      <c r="H83" s="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 ht="12.75">
      <c r="B84" s="4" t="s">
        <v>547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51"/>
      <c r="F85" s="5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5:25" ht="12.75">
      <c r="E86" s="45"/>
      <c r="F86" s="46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0:25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7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25" ht="12.75">
      <c r="E90" s="70"/>
      <c r="F90" s="7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5:6" ht="12.75">
      <c r="E91" s="70"/>
      <c r="F91" s="70"/>
    </row>
  </sheetData>
  <sheetProtection/>
  <mergeCells count="5">
    <mergeCell ref="B8:F8"/>
    <mergeCell ref="B9:F9"/>
    <mergeCell ref="B10:F10"/>
    <mergeCell ref="C83:D83"/>
    <mergeCell ref="E83:F83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80"/>
  <sheetViews>
    <sheetView zoomScalePageLayoutView="0" workbookViewId="0" topLeftCell="A34">
      <selection activeCell="C3" sqref="C3"/>
    </sheetView>
  </sheetViews>
  <sheetFormatPr defaultColWidth="9.140625" defaultRowHeight="12.75"/>
  <cols>
    <col min="1" max="1" width="36.00390625" style="121" customWidth="1"/>
    <col min="2" max="2" width="8.8515625" style="121" customWidth="1"/>
    <col min="3" max="3" width="9.140625" style="121" customWidth="1"/>
    <col min="4" max="4" width="4.140625" style="121" customWidth="1"/>
    <col min="5" max="5" width="7.8515625" style="121" customWidth="1"/>
    <col min="6" max="6" width="3.57421875" style="121" customWidth="1"/>
    <col min="7" max="7" width="8.8515625" style="121" customWidth="1"/>
    <col min="8" max="8" width="3.8515625" style="121" customWidth="1"/>
    <col min="9" max="9" width="11.140625" style="121" customWidth="1"/>
    <col min="10" max="10" width="3.57421875" style="121" customWidth="1"/>
    <col min="11" max="11" width="10.28125" style="121" customWidth="1"/>
    <col min="12" max="12" width="3.7109375" style="121" customWidth="1"/>
    <col min="13" max="13" width="9.7109375" style="121" customWidth="1"/>
    <col min="14" max="14" width="3.7109375" style="121" customWidth="1"/>
    <col min="15" max="15" width="9.140625" style="121" customWidth="1"/>
    <col min="16" max="16" width="3.8515625" style="121" customWidth="1"/>
    <col min="17" max="17" width="8.8515625" style="120" customWidth="1"/>
    <col min="18" max="16384" width="9.140625" style="122" customWidth="1"/>
  </cols>
  <sheetData>
    <row r="1" ht="12.75">
      <c r="A1" s="120" t="s">
        <v>447</v>
      </c>
    </row>
    <row r="2" ht="12.75">
      <c r="A2" s="120" t="s">
        <v>448</v>
      </c>
    </row>
    <row r="3" ht="12.75">
      <c r="A3" s="120" t="s">
        <v>449</v>
      </c>
    </row>
    <row r="4" ht="12.75">
      <c r="A4" s="120" t="s">
        <v>450</v>
      </c>
    </row>
    <row r="5" ht="12.75">
      <c r="A5" s="120" t="s">
        <v>330</v>
      </c>
    </row>
    <row r="6" ht="12.75">
      <c r="A6" s="120" t="s">
        <v>441</v>
      </c>
    </row>
    <row r="7" spans="1:19" s="130" customFormat="1" ht="12.75">
      <c r="A7" s="120"/>
      <c r="B7" s="120"/>
      <c r="C7" s="120"/>
      <c r="D7" s="120"/>
      <c r="E7" s="123"/>
      <c r="F7" s="120"/>
      <c r="G7" s="124"/>
      <c r="H7" s="120"/>
      <c r="I7" s="120"/>
      <c r="J7" s="120"/>
      <c r="K7" s="124"/>
      <c r="L7" s="120"/>
      <c r="M7" s="125"/>
      <c r="N7" s="126"/>
      <c r="O7" s="127"/>
      <c r="P7" s="128"/>
      <c r="Q7" s="127"/>
      <c r="R7" s="129"/>
      <c r="S7" s="129"/>
    </row>
    <row r="8" spans="1:19" s="130" customFormat="1" ht="12.75">
      <c r="A8" s="217" t="s">
        <v>557</v>
      </c>
      <c r="B8" s="120"/>
      <c r="C8" s="120"/>
      <c r="D8" s="120"/>
      <c r="E8" s="123"/>
      <c r="F8" s="120"/>
      <c r="G8" s="124"/>
      <c r="H8" s="120"/>
      <c r="I8" s="120"/>
      <c r="J8" s="120"/>
      <c r="K8" s="124"/>
      <c r="L8" s="120"/>
      <c r="M8" s="131"/>
      <c r="N8" s="126"/>
      <c r="O8" s="127"/>
      <c r="P8" s="128"/>
      <c r="Q8" s="127"/>
      <c r="R8" s="129"/>
      <c r="S8" s="129"/>
    </row>
    <row r="9" spans="1:19" s="130" customFormat="1" ht="12.75">
      <c r="A9" s="120"/>
      <c r="B9" s="120"/>
      <c r="C9" s="120"/>
      <c r="D9" s="120"/>
      <c r="E9" s="123"/>
      <c r="F9" s="120"/>
      <c r="G9" s="124"/>
      <c r="H9" s="120"/>
      <c r="I9" s="120"/>
      <c r="J9" s="120"/>
      <c r="K9" s="124"/>
      <c r="L9" s="120"/>
      <c r="M9" s="131"/>
      <c r="N9" s="126"/>
      <c r="O9" s="127"/>
      <c r="P9" s="128"/>
      <c r="Q9" s="127"/>
      <c r="R9" s="129"/>
      <c r="S9" s="129"/>
    </row>
    <row r="10" spans="1:19" s="130" customFormat="1" ht="12.75" customHeight="1">
      <c r="A10" s="510" t="s">
        <v>451</v>
      </c>
      <c r="B10" s="511"/>
      <c r="C10" s="512"/>
      <c r="D10" s="473" t="s">
        <v>1</v>
      </c>
      <c r="E10" s="490" t="s">
        <v>118</v>
      </c>
      <c r="F10" s="473" t="s">
        <v>1</v>
      </c>
      <c r="G10" s="497" t="s">
        <v>452</v>
      </c>
      <c r="H10" s="473" t="s">
        <v>1</v>
      </c>
      <c r="I10" s="484" t="s">
        <v>453</v>
      </c>
      <c r="J10" s="473" t="s">
        <v>1</v>
      </c>
      <c r="K10" s="503" t="s">
        <v>454</v>
      </c>
      <c r="L10" s="473" t="s">
        <v>1</v>
      </c>
      <c r="M10" s="500" t="s">
        <v>120</v>
      </c>
      <c r="N10" s="473" t="s">
        <v>1</v>
      </c>
      <c r="O10" s="494" t="s">
        <v>455</v>
      </c>
      <c r="P10" s="473" t="s">
        <v>1</v>
      </c>
      <c r="Q10" s="494" t="s">
        <v>127</v>
      </c>
      <c r="R10" s="129"/>
      <c r="S10" s="129"/>
    </row>
    <row r="11" spans="1:19" s="130" customFormat="1" ht="12.75" customHeight="1">
      <c r="A11" s="467" t="s">
        <v>456</v>
      </c>
      <c r="B11" s="467" t="s">
        <v>457</v>
      </c>
      <c r="C11" s="484" t="s">
        <v>458</v>
      </c>
      <c r="D11" s="474"/>
      <c r="E11" s="491"/>
      <c r="F11" s="474"/>
      <c r="G11" s="498"/>
      <c r="H11" s="474"/>
      <c r="I11" s="485"/>
      <c r="J11" s="474"/>
      <c r="K11" s="504"/>
      <c r="L11" s="474"/>
      <c r="M11" s="501"/>
      <c r="N11" s="474"/>
      <c r="O11" s="495"/>
      <c r="P11" s="474"/>
      <c r="Q11" s="495"/>
      <c r="R11" s="129"/>
      <c r="S11" s="129"/>
    </row>
    <row r="12" spans="1:19" s="130" customFormat="1" ht="12.75">
      <c r="A12" s="468"/>
      <c r="B12" s="468"/>
      <c r="C12" s="485"/>
      <c r="D12" s="474"/>
      <c r="E12" s="491"/>
      <c r="F12" s="474"/>
      <c r="G12" s="498"/>
      <c r="H12" s="474"/>
      <c r="I12" s="485"/>
      <c r="J12" s="474"/>
      <c r="K12" s="504"/>
      <c r="L12" s="474"/>
      <c r="M12" s="501"/>
      <c r="N12" s="474"/>
      <c r="O12" s="495"/>
      <c r="P12" s="474"/>
      <c r="Q12" s="495"/>
      <c r="R12" s="129"/>
      <c r="S12" s="129"/>
    </row>
    <row r="13" spans="1:19" s="130" customFormat="1" ht="12.75">
      <c r="A13" s="469"/>
      <c r="B13" s="469"/>
      <c r="C13" s="486"/>
      <c r="D13" s="474"/>
      <c r="E13" s="492"/>
      <c r="F13" s="474"/>
      <c r="G13" s="499"/>
      <c r="H13" s="474"/>
      <c r="I13" s="486"/>
      <c r="J13" s="474"/>
      <c r="K13" s="505"/>
      <c r="L13" s="474"/>
      <c r="M13" s="502"/>
      <c r="N13" s="474"/>
      <c r="O13" s="496"/>
      <c r="P13" s="474"/>
      <c r="Q13" s="496"/>
      <c r="R13" s="129"/>
      <c r="S13" s="129"/>
    </row>
    <row r="14" spans="1:19" s="130" customFormat="1" ht="12.75">
      <c r="A14" s="507">
        <v>1</v>
      </c>
      <c r="B14" s="508"/>
      <c r="C14" s="509"/>
      <c r="D14" s="506"/>
      <c r="E14" s="133">
        <v>2</v>
      </c>
      <c r="F14" s="475"/>
      <c r="G14" s="354">
        <v>3</v>
      </c>
      <c r="H14" s="475"/>
      <c r="I14" s="132">
        <v>4</v>
      </c>
      <c r="J14" s="475"/>
      <c r="K14" s="134">
        <v>5</v>
      </c>
      <c r="L14" s="475"/>
      <c r="M14" s="135">
        <v>6</v>
      </c>
      <c r="N14" s="475"/>
      <c r="O14" s="134">
        <v>7</v>
      </c>
      <c r="P14" s="475"/>
      <c r="Q14" s="134">
        <v>8</v>
      </c>
      <c r="R14" s="129"/>
      <c r="S14" s="129"/>
    </row>
    <row r="15" spans="1:19" s="130" customFormat="1" ht="12.75">
      <c r="A15" s="136" t="s">
        <v>327</v>
      </c>
      <c r="B15" s="136"/>
      <c r="C15" s="137"/>
      <c r="D15" s="274">
        <v>601</v>
      </c>
      <c r="E15" s="139"/>
      <c r="F15" s="138">
        <v>612</v>
      </c>
      <c r="G15" s="140"/>
      <c r="H15" s="138">
        <v>623</v>
      </c>
      <c r="I15" s="141"/>
      <c r="J15" s="138">
        <v>634</v>
      </c>
      <c r="K15" s="140"/>
      <c r="L15" s="138">
        <v>645</v>
      </c>
      <c r="M15" s="142"/>
      <c r="N15" s="138">
        <v>656</v>
      </c>
      <c r="O15" s="143"/>
      <c r="P15" s="138">
        <v>667</v>
      </c>
      <c r="Q15" s="144"/>
      <c r="R15" s="129"/>
      <c r="S15" s="129"/>
    </row>
    <row r="16" spans="1:19" s="130" customFormat="1" ht="12.75">
      <c r="A16" s="145" t="s">
        <v>38</v>
      </c>
      <c r="B16" s="145"/>
      <c r="C16" s="145"/>
      <c r="D16" s="352">
        <v>602</v>
      </c>
      <c r="E16" s="329"/>
      <c r="F16" s="301">
        <v>613</v>
      </c>
      <c r="G16" s="353"/>
      <c r="H16" s="256">
        <v>624</v>
      </c>
      <c r="I16" s="145"/>
      <c r="J16" s="256">
        <v>635</v>
      </c>
      <c r="K16" s="330"/>
      <c r="L16" s="256">
        <v>646</v>
      </c>
      <c r="M16" s="331"/>
      <c r="N16" s="256">
        <v>657</v>
      </c>
      <c r="O16" s="332"/>
      <c r="P16" s="256">
        <v>668</v>
      </c>
      <c r="Q16" s="332"/>
      <c r="R16" s="129"/>
      <c r="S16" s="129"/>
    </row>
    <row r="17" spans="1:23" s="130" customFormat="1" ht="14.25" customHeight="1">
      <c r="A17" s="280" t="s">
        <v>596</v>
      </c>
      <c r="B17" s="356" t="s">
        <v>562</v>
      </c>
      <c r="C17" s="58" t="s">
        <v>561</v>
      </c>
      <c r="D17" s="259"/>
      <c r="E17" s="286">
        <v>28971</v>
      </c>
      <c r="F17" s="260"/>
      <c r="G17" s="286">
        <v>1.7018</v>
      </c>
      <c r="H17" s="260"/>
      <c r="I17" s="357">
        <v>49302.12</v>
      </c>
      <c r="J17" s="200"/>
      <c r="K17" s="285">
        <v>0.1844</v>
      </c>
      <c r="L17" s="200"/>
      <c r="M17" s="283">
        <v>5342.25</v>
      </c>
      <c r="N17" s="260"/>
      <c r="O17" s="325">
        <v>0.183408</v>
      </c>
      <c r="P17" s="200"/>
      <c r="Q17" s="286">
        <v>0.305565</v>
      </c>
      <c r="R17" s="333"/>
      <c r="S17" s="333"/>
      <c r="T17" s="327"/>
      <c r="U17" s="327"/>
      <c r="V17" s="327"/>
      <c r="W17" s="327"/>
    </row>
    <row r="18" spans="1:23" s="130" customFormat="1" ht="22.5">
      <c r="A18" s="280" t="s">
        <v>597</v>
      </c>
      <c r="B18" s="356" t="s">
        <v>564</v>
      </c>
      <c r="C18" s="58" t="s">
        <v>563</v>
      </c>
      <c r="D18" s="259"/>
      <c r="E18" s="286">
        <v>7815</v>
      </c>
      <c r="F18" s="260"/>
      <c r="G18" s="286">
        <v>0.8182</v>
      </c>
      <c r="H18" s="260"/>
      <c r="I18" s="357">
        <v>6394.47</v>
      </c>
      <c r="J18" s="200"/>
      <c r="K18" s="285">
        <v>0.0804</v>
      </c>
      <c r="L18" s="200"/>
      <c r="M18" s="285">
        <v>628.33</v>
      </c>
      <c r="N18" s="260"/>
      <c r="O18" s="325">
        <v>0.008469</v>
      </c>
      <c r="P18" s="200"/>
      <c r="Q18" s="286">
        <v>0.035939</v>
      </c>
      <c r="R18" s="333"/>
      <c r="S18" s="333"/>
      <c r="T18" s="327"/>
      <c r="U18" s="327"/>
      <c r="V18" s="327"/>
      <c r="W18" s="327"/>
    </row>
    <row r="19" spans="1:23" s="130" customFormat="1" ht="22.5">
      <c r="A19" s="280" t="s">
        <v>597</v>
      </c>
      <c r="B19" s="356" t="s">
        <v>562</v>
      </c>
      <c r="C19" s="58" t="s">
        <v>563</v>
      </c>
      <c r="D19" s="259"/>
      <c r="E19" s="286">
        <v>41540</v>
      </c>
      <c r="F19" s="260"/>
      <c r="G19" s="286">
        <v>1.4604</v>
      </c>
      <c r="H19" s="260"/>
      <c r="I19" s="357">
        <v>60663.12</v>
      </c>
      <c r="J19" s="200"/>
      <c r="K19" s="285">
        <v>0.0804</v>
      </c>
      <c r="L19" s="200"/>
      <c r="M19" s="284">
        <v>3339.82</v>
      </c>
      <c r="N19" s="260"/>
      <c r="O19" s="325">
        <v>0.045017</v>
      </c>
      <c r="P19" s="200"/>
      <c r="Q19" s="286">
        <v>0.19103</v>
      </c>
      <c r="R19" s="333"/>
      <c r="S19" s="333"/>
      <c r="T19" s="327"/>
      <c r="U19" s="327"/>
      <c r="V19" s="327"/>
      <c r="W19" s="327"/>
    </row>
    <row r="20" spans="1:23" s="130" customFormat="1" ht="22.5">
      <c r="A20" s="287" t="s">
        <v>598</v>
      </c>
      <c r="B20" s="366" t="s">
        <v>562</v>
      </c>
      <c r="C20" s="367" t="s">
        <v>565</v>
      </c>
      <c r="D20" s="368"/>
      <c r="E20" s="293">
        <v>15723</v>
      </c>
      <c r="F20" s="292"/>
      <c r="G20" s="293">
        <v>1.5275</v>
      </c>
      <c r="H20" s="292"/>
      <c r="I20" s="369">
        <v>24016.8</v>
      </c>
      <c r="J20" s="257"/>
      <c r="K20" s="302">
        <v>0.197</v>
      </c>
      <c r="L20" s="257"/>
      <c r="M20" s="291">
        <v>3097.43</v>
      </c>
      <c r="N20" s="292"/>
      <c r="O20" s="326">
        <v>0.078425</v>
      </c>
      <c r="P20" s="257"/>
      <c r="Q20" s="293">
        <v>0.177166</v>
      </c>
      <c r="R20" s="333"/>
      <c r="S20" s="333"/>
      <c r="T20" s="327"/>
      <c r="U20" s="327"/>
      <c r="V20" s="327"/>
      <c r="W20" s="327"/>
    </row>
    <row r="21" spans="1:23" s="130" customFormat="1" ht="22.5">
      <c r="A21" s="280" t="s">
        <v>599</v>
      </c>
      <c r="B21" s="356" t="s">
        <v>564</v>
      </c>
      <c r="C21" s="58" t="s">
        <v>566</v>
      </c>
      <c r="D21" s="259"/>
      <c r="E21" s="286">
        <v>1708</v>
      </c>
      <c r="F21" s="260"/>
      <c r="G21" s="286">
        <v>0.9296</v>
      </c>
      <c r="H21" s="260"/>
      <c r="I21" s="357">
        <v>1587.8</v>
      </c>
      <c r="J21" s="200"/>
      <c r="K21" s="285">
        <v>0.1287</v>
      </c>
      <c r="L21" s="200"/>
      <c r="M21" s="285">
        <v>219.82</v>
      </c>
      <c r="N21" s="260"/>
      <c r="O21" s="325">
        <v>0.004438</v>
      </c>
      <c r="P21" s="200"/>
      <c r="Q21" s="286">
        <v>0.012573</v>
      </c>
      <c r="R21" s="333"/>
      <c r="S21" s="333"/>
      <c r="T21" s="327"/>
      <c r="U21" s="327"/>
      <c r="V21" s="327"/>
      <c r="W21" s="327"/>
    </row>
    <row r="22" spans="1:23" s="130" customFormat="1" ht="22.5">
      <c r="A22" s="280" t="s">
        <v>599</v>
      </c>
      <c r="B22" s="356" t="s">
        <v>562</v>
      </c>
      <c r="C22" s="58" t="s">
        <v>566</v>
      </c>
      <c r="D22" s="259"/>
      <c r="E22" s="286">
        <v>30499</v>
      </c>
      <c r="F22" s="260"/>
      <c r="G22" s="286">
        <v>1.5335</v>
      </c>
      <c r="H22" s="260"/>
      <c r="I22" s="357">
        <v>46768.75</v>
      </c>
      <c r="J22" s="200"/>
      <c r="K22" s="285">
        <v>0.1287</v>
      </c>
      <c r="L22" s="200"/>
      <c r="M22" s="284">
        <v>3925.22</v>
      </c>
      <c r="N22" s="260"/>
      <c r="O22" s="325">
        <v>0.079245</v>
      </c>
      <c r="P22" s="200"/>
      <c r="Q22" s="286">
        <v>0.224514</v>
      </c>
      <c r="R22" s="333"/>
      <c r="S22" s="333"/>
      <c r="T22" s="327"/>
      <c r="U22" s="327"/>
      <c r="V22" s="327"/>
      <c r="W22" s="327"/>
    </row>
    <row r="23" spans="1:23" s="130" customFormat="1" ht="22.5">
      <c r="A23" s="280" t="s">
        <v>600</v>
      </c>
      <c r="B23" s="356" t="s">
        <v>562</v>
      </c>
      <c r="C23" s="58" t="s">
        <v>567</v>
      </c>
      <c r="D23" s="259"/>
      <c r="E23" s="286">
        <v>17198</v>
      </c>
      <c r="F23" s="260"/>
      <c r="G23" s="286">
        <v>1.6683</v>
      </c>
      <c r="H23" s="260"/>
      <c r="I23" s="357">
        <v>28692.21</v>
      </c>
      <c r="J23" s="200"/>
      <c r="K23" s="285">
        <v>0.2858</v>
      </c>
      <c r="L23" s="200"/>
      <c r="M23" s="284">
        <v>4915.19</v>
      </c>
      <c r="N23" s="260"/>
      <c r="O23" s="325">
        <v>0.055267</v>
      </c>
      <c r="P23" s="200"/>
      <c r="Q23" s="286">
        <v>0.281138</v>
      </c>
      <c r="R23" s="333"/>
      <c r="S23" s="333"/>
      <c r="T23" s="327"/>
      <c r="U23" s="327"/>
      <c r="V23" s="327"/>
      <c r="W23" s="327"/>
    </row>
    <row r="24" spans="1:23" s="130" customFormat="1" ht="22.5">
      <c r="A24" s="280" t="s">
        <v>600</v>
      </c>
      <c r="B24" s="356" t="s">
        <v>564</v>
      </c>
      <c r="C24" s="58" t="s">
        <v>567</v>
      </c>
      <c r="D24" s="259"/>
      <c r="E24" s="286">
        <v>1000</v>
      </c>
      <c r="F24" s="260"/>
      <c r="G24" s="286">
        <v>1.0553</v>
      </c>
      <c r="H24" s="260"/>
      <c r="I24" s="357">
        <v>1055.25</v>
      </c>
      <c r="J24" s="200"/>
      <c r="K24" s="285">
        <v>0.2858</v>
      </c>
      <c r="L24" s="200"/>
      <c r="M24" s="285">
        <v>285.8</v>
      </c>
      <c r="N24" s="260"/>
      <c r="O24" s="325">
        <v>0.003214</v>
      </c>
      <c r="P24" s="200"/>
      <c r="Q24" s="286">
        <v>0.016347</v>
      </c>
      <c r="R24" s="333"/>
      <c r="S24" s="333"/>
      <c r="T24" s="327"/>
      <c r="U24" s="327"/>
      <c r="V24" s="327"/>
      <c r="W24" s="327"/>
    </row>
    <row r="25" spans="1:23" s="130" customFormat="1" ht="22.5">
      <c r="A25" s="280" t="s">
        <v>601</v>
      </c>
      <c r="B25" s="356" t="s">
        <v>564</v>
      </c>
      <c r="C25" s="58" t="s">
        <v>568</v>
      </c>
      <c r="D25" s="259"/>
      <c r="E25" s="286">
        <v>14511</v>
      </c>
      <c r="F25" s="260"/>
      <c r="G25" s="286">
        <v>0.9431</v>
      </c>
      <c r="H25" s="260"/>
      <c r="I25" s="357">
        <v>13684.76</v>
      </c>
      <c r="J25" s="200"/>
      <c r="K25" s="285">
        <v>0.1947</v>
      </c>
      <c r="L25" s="200"/>
      <c r="M25" s="284">
        <v>2825.29</v>
      </c>
      <c r="N25" s="260"/>
      <c r="O25" s="325">
        <v>0.003283</v>
      </c>
      <c r="P25" s="200"/>
      <c r="Q25" s="286">
        <v>0.1616</v>
      </c>
      <c r="R25" s="333"/>
      <c r="S25" s="333"/>
      <c r="T25" s="327"/>
      <c r="U25" s="327"/>
      <c r="V25" s="327"/>
      <c r="W25" s="327"/>
    </row>
    <row r="26" spans="1:23" s="130" customFormat="1" ht="22.5">
      <c r="A26" s="280" t="s">
        <v>601</v>
      </c>
      <c r="B26" s="356" t="s">
        <v>562</v>
      </c>
      <c r="C26" s="58" t="s">
        <v>568</v>
      </c>
      <c r="D26" s="259"/>
      <c r="E26" s="286">
        <v>10000</v>
      </c>
      <c r="F26" s="260"/>
      <c r="G26" s="286">
        <v>0.778</v>
      </c>
      <c r="H26" s="260"/>
      <c r="I26" s="357">
        <v>7780</v>
      </c>
      <c r="J26" s="200"/>
      <c r="K26" s="285">
        <v>0.1947</v>
      </c>
      <c r="L26" s="200"/>
      <c r="M26" s="284">
        <v>1947</v>
      </c>
      <c r="N26" s="260"/>
      <c r="O26" s="325">
        <v>0.002263</v>
      </c>
      <c r="P26" s="200"/>
      <c r="Q26" s="286">
        <v>0.111364</v>
      </c>
      <c r="R26" s="333"/>
      <c r="S26" s="333"/>
      <c r="T26" s="327"/>
      <c r="U26" s="327"/>
      <c r="V26" s="327"/>
      <c r="W26" s="327"/>
    </row>
    <row r="27" spans="1:23" s="130" customFormat="1" ht="24.75" customHeight="1">
      <c r="A27" s="280" t="s">
        <v>602</v>
      </c>
      <c r="B27" s="356" t="s">
        <v>562</v>
      </c>
      <c r="C27" s="58" t="s">
        <v>569</v>
      </c>
      <c r="D27" s="259"/>
      <c r="E27" s="286">
        <v>40723</v>
      </c>
      <c r="F27" s="260"/>
      <c r="G27" s="286">
        <v>0.7745</v>
      </c>
      <c r="H27" s="260"/>
      <c r="I27" s="357">
        <v>31540.41</v>
      </c>
      <c r="J27" s="200"/>
      <c r="K27" s="285">
        <v>0.2714</v>
      </c>
      <c r="L27" s="200"/>
      <c r="M27" s="284">
        <v>11052.22</v>
      </c>
      <c r="N27" s="260"/>
      <c r="O27" s="325">
        <v>0.039786</v>
      </c>
      <c r="P27" s="200"/>
      <c r="Q27" s="286">
        <v>0.632163</v>
      </c>
      <c r="R27" s="333"/>
      <c r="S27" s="333"/>
      <c r="T27" s="327"/>
      <c r="U27" s="327"/>
      <c r="V27" s="327"/>
      <c r="W27" s="327"/>
    </row>
    <row r="28" spans="1:23" s="130" customFormat="1" ht="24" customHeight="1">
      <c r="A28" s="294" t="s">
        <v>602</v>
      </c>
      <c r="B28" s="370" t="s">
        <v>564</v>
      </c>
      <c r="C28" s="371" t="s">
        <v>569</v>
      </c>
      <c r="D28" s="355"/>
      <c r="E28" s="299">
        <v>1000</v>
      </c>
      <c r="F28" s="278"/>
      <c r="G28" s="299">
        <v>1.6181</v>
      </c>
      <c r="H28" s="278"/>
      <c r="I28" s="372">
        <v>1618.05</v>
      </c>
      <c r="J28" s="258"/>
      <c r="K28" s="300">
        <v>0.2714</v>
      </c>
      <c r="L28" s="258"/>
      <c r="M28" s="300">
        <v>271.4</v>
      </c>
      <c r="N28" s="278"/>
      <c r="O28" s="386">
        <v>0.000977</v>
      </c>
      <c r="P28" s="258"/>
      <c r="Q28" s="299">
        <v>0.015523</v>
      </c>
      <c r="R28" s="333"/>
      <c r="S28" s="333"/>
      <c r="T28" s="327"/>
      <c r="U28" s="327"/>
      <c r="V28" s="327"/>
      <c r="W28" s="327"/>
    </row>
    <row r="29" spans="1:23" s="130" customFormat="1" ht="22.5">
      <c r="A29" s="280" t="s">
        <v>603</v>
      </c>
      <c r="B29" s="356" t="s">
        <v>564</v>
      </c>
      <c r="C29" s="58" t="s">
        <v>570</v>
      </c>
      <c r="D29" s="259"/>
      <c r="E29" s="286">
        <v>5258</v>
      </c>
      <c r="F29" s="260"/>
      <c r="G29" s="286">
        <v>0.8724</v>
      </c>
      <c r="H29" s="260"/>
      <c r="I29" s="357">
        <v>4586.95</v>
      </c>
      <c r="J29" s="200"/>
      <c r="K29" s="285">
        <v>0.2012</v>
      </c>
      <c r="L29" s="200"/>
      <c r="M29" s="284">
        <v>1057.91</v>
      </c>
      <c r="N29" s="260"/>
      <c r="O29" s="325">
        <v>0.001365</v>
      </c>
      <c r="P29" s="200"/>
      <c r="Q29" s="286">
        <v>0.06051</v>
      </c>
      <c r="R29" s="333"/>
      <c r="S29" s="333"/>
      <c r="T29" s="327"/>
      <c r="U29" s="327"/>
      <c r="V29" s="327"/>
      <c r="W29" s="327"/>
    </row>
    <row r="30" spans="1:23" s="130" customFormat="1" ht="22.5">
      <c r="A30" s="280" t="s">
        <v>603</v>
      </c>
      <c r="B30" s="356" t="s">
        <v>562</v>
      </c>
      <c r="C30" s="58" t="s">
        <v>570</v>
      </c>
      <c r="D30" s="259"/>
      <c r="E30" s="286">
        <v>13000</v>
      </c>
      <c r="F30" s="260"/>
      <c r="G30" s="286">
        <v>0.9034</v>
      </c>
      <c r="H30" s="260"/>
      <c r="I30" s="357">
        <v>11744</v>
      </c>
      <c r="J30" s="200"/>
      <c r="K30" s="285">
        <v>0.2012</v>
      </c>
      <c r="L30" s="200"/>
      <c r="M30" s="284">
        <v>2615.6</v>
      </c>
      <c r="N30" s="260"/>
      <c r="O30" s="325">
        <v>0.003375</v>
      </c>
      <c r="P30" s="200"/>
      <c r="Q30" s="286">
        <v>0.149607</v>
      </c>
      <c r="R30" s="333"/>
      <c r="S30" s="333"/>
      <c r="T30" s="327"/>
      <c r="U30" s="327"/>
      <c r="V30" s="327"/>
      <c r="W30" s="327"/>
    </row>
    <row r="31" spans="1:23" s="130" customFormat="1" ht="12.75">
      <c r="A31" s="280" t="s">
        <v>604</v>
      </c>
      <c r="B31" s="356" t="s">
        <v>564</v>
      </c>
      <c r="C31" s="58" t="s">
        <v>571</v>
      </c>
      <c r="D31" s="259"/>
      <c r="E31" s="286">
        <v>2000</v>
      </c>
      <c r="F31" s="260"/>
      <c r="G31" s="286">
        <v>0.7035</v>
      </c>
      <c r="H31" s="260"/>
      <c r="I31" s="357">
        <v>1407</v>
      </c>
      <c r="J31" s="200"/>
      <c r="K31" s="285">
        <v>0</v>
      </c>
      <c r="L31" s="200"/>
      <c r="M31" s="285">
        <v>0</v>
      </c>
      <c r="N31" s="260"/>
      <c r="O31" s="325">
        <v>0.032935</v>
      </c>
      <c r="P31" s="200"/>
      <c r="Q31" s="286">
        <v>0</v>
      </c>
      <c r="R31" s="333"/>
      <c r="S31" s="333"/>
      <c r="T31" s="327"/>
      <c r="U31" s="327"/>
      <c r="V31" s="327"/>
      <c r="W31" s="327"/>
    </row>
    <row r="32" spans="1:23" s="130" customFormat="1" ht="12.75" customHeight="1">
      <c r="A32" s="280" t="s">
        <v>605</v>
      </c>
      <c r="B32" s="356" t="s">
        <v>564</v>
      </c>
      <c r="C32" s="58" t="s">
        <v>572</v>
      </c>
      <c r="D32" s="259"/>
      <c r="E32" s="286">
        <v>10519</v>
      </c>
      <c r="F32" s="260"/>
      <c r="G32" s="286">
        <v>3.1234</v>
      </c>
      <c r="H32" s="260"/>
      <c r="I32" s="357">
        <v>32854.92</v>
      </c>
      <c r="J32" s="200"/>
      <c r="K32" s="285">
        <v>0.6509</v>
      </c>
      <c r="L32" s="200"/>
      <c r="M32" s="284">
        <v>6846.82</v>
      </c>
      <c r="N32" s="260"/>
      <c r="O32" s="325">
        <v>0.006871</v>
      </c>
      <c r="P32" s="200"/>
      <c r="Q32" s="286">
        <v>0.391623</v>
      </c>
      <c r="R32" s="333"/>
      <c r="S32" s="333"/>
      <c r="T32" s="327"/>
      <c r="U32" s="327"/>
      <c r="V32" s="327"/>
      <c r="W32" s="327"/>
    </row>
    <row r="33" spans="1:23" s="130" customFormat="1" ht="12.75">
      <c r="A33" s="280" t="s">
        <v>606</v>
      </c>
      <c r="B33" s="356" t="s">
        <v>562</v>
      </c>
      <c r="C33" s="58" t="s">
        <v>573</v>
      </c>
      <c r="D33" s="259"/>
      <c r="E33" s="286">
        <v>2000</v>
      </c>
      <c r="F33" s="260"/>
      <c r="G33" s="286">
        <v>1.2896</v>
      </c>
      <c r="H33" s="260"/>
      <c r="I33" s="357">
        <v>2579.12</v>
      </c>
      <c r="J33" s="200"/>
      <c r="K33" s="285">
        <v>0.692</v>
      </c>
      <c r="L33" s="200"/>
      <c r="M33" s="284">
        <v>1384</v>
      </c>
      <c r="N33" s="260"/>
      <c r="O33" s="325">
        <v>0.014413</v>
      </c>
      <c r="P33" s="200"/>
      <c r="Q33" s="286">
        <v>0.079162</v>
      </c>
      <c r="R33" s="333"/>
      <c r="S33" s="333"/>
      <c r="T33" s="327"/>
      <c r="U33" s="327"/>
      <c r="V33" s="327"/>
      <c r="W33" s="327"/>
    </row>
    <row r="34" spans="1:23" s="130" customFormat="1" ht="12.75">
      <c r="A34" s="280" t="s">
        <v>607</v>
      </c>
      <c r="B34" s="356" t="s">
        <v>562</v>
      </c>
      <c r="C34" s="58" t="s">
        <v>574</v>
      </c>
      <c r="D34" s="259"/>
      <c r="E34" s="286">
        <v>1714</v>
      </c>
      <c r="F34" s="260"/>
      <c r="G34" s="286">
        <v>1.0362</v>
      </c>
      <c r="H34" s="260"/>
      <c r="I34" s="357">
        <v>1776.06</v>
      </c>
      <c r="J34" s="200"/>
      <c r="K34" s="285">
        <v>1.3</v>
      </c>
      <c r="L34" s="200"/>
      <c r="M34" s="284">
        <v>2228.2</v>
      </c>
      <c r="N34" s="260"/>
      <c r="O34" s="325">
        <v>0.19985</v>
      </c>
      <c r="P34" s="200"/>
      <c r="Q34" s="286">
        <v>0.127448</v>
      </c>
      <c r="R34" s="333"/>
      <c r="S34" s="333"/>
      <c r="T34" s="327"/>
      <c r="U34" s="327"/>
      <c r="V34" s="327"/>
      <c r="W34" s="327"/>
    </row>
    <row r="35" spans="1:23" s="130" customFormat="1" ht="12.75">
      <c r="A35" s="280" t="s">
        <v>608</v>
      </c>
      <c r="B35" s="356" t="s">
        <v>564</v>
      </c>
      <c r="C35" s="58" t="s">
        <v>575</v>
      </c>
      <c r="D35" s="259"/>
      <c r="E35" s="286">
        <v>21</v>
      </c>
      <c r="F35" s="260"/>
      <c r="G35" s="283">
        <v>2505.609</v>
      </c>
      <c r="H35" s="260"/>
      <c r="I35" s="357">
        <v>52617.79</v>
      </c>
      <c r="J35" s="200"/>
      <c r="K35" s="284">
        <v>1762.8819</v>
      </c>
      <c r="L35" s="200"/>
      <c r="M35" s="284">
        <v>37020.52</v>
      </c>
      <c r="N35" s="260"/>
      <c r="O35" s="325">
        <v>0.015146</v>
      </c>
      <c r="P35" s="200"/>
      <c r="Q35" s="286">
        <v>2.117492</v>
      </c>
      <c r="R35" s="333"/>
      <c r="S35" s="333"/>
      <c r="T35" s="327"/>
      <c r="U35" s="327"/>
      <c r="V35" s="327"/>
      <c r="W35" s="327"/>
    </row>
    <row r="36" spans="1:23" s="130" customFormat="1" ht="22.5">
      <c r="A36" s="287" t="s">
        <v>609</v>
      </c>
      <c r="B36" s="366" t="s">
        <v>562</v>
      </c>
      <c r="C36" s="367" t="s">
        <v>576</v>
      </c>
      <c r="D36" s="368"/>
      <c r="E36" s="293">
        <v>37883</v>
      </c>
      <c r="F36" s="292"/>
      <c r="G36" s="293">
        <v>0.514</v>
      </c>
      <c r="H36" s="292"/>
      <c r="I36" s="369">
        <v>19473.43</v>
      </c>
      <c r="J36" s="257"/>
      <c r="K36" s="302">
        <v>0.026</v>
      </c>
      <c r="L36" s="257"/>
      <c r="M36" s="302">
        <v>984.96</v>
      </c>
      <c r="N36" s="292"/>
      <c r="O36" s="326">
        <v>0.00997</v>
      </c>
      <c r="P36" s="257"/>
      <c r="Q36" s="293">
        <v>0.056338</v>
      </c>
      <c r="R36" s="333"/>
      <c r="S36" s="333"/>
      <c r="T36" s="327"/>
      <c r="U36" s="327"/>
      <c r="V36" s="327"/>
      <c r="W36" s="327"/>
    </row>
    <row r="37" spans="1:23" s="130" customFormat="1" ht="12.75" customHeight="1">
      <c r="A37" s="280" t="s">
        <v>610</v>
      </c>
      <c r="B37" s="356" t="s">
        <v>562</v>
      </c>
      <c r="C37" s="58" t="s">
        <v>577</v>
      </c>
      <c r="D37" s="259"/>
      <c r="E37" s="286">
        <v>12395</v>
      </c>
      <c r="F37" s="260"/>
      <c r="G37" s="286">
        <v>0.3558</v>
      </c>
      <c r="H37" s="260"/>
      <c r="I37" s="357">
        <v>4410.5</v>
      </c>
      <c r="J37" s="200"/>
      <c r="K37" s="285">
        <v>0.0073</v>
      </c>
      <c r="L37" s="200"/>
      <c r="M37" s="285">
        <v>90.48</v>
      </c>
      <c r="N37" s="260"/>
      <c r="O37" s="325">
        <v>0.004714</v>
      </c>
      <c r="P37" s="200"/>
      <c r="Q37" s="286">
        <v>0.005175</v>
      </c>
      <c r="R37" s="333"/>
      <c r="S37" s="333"/>
      <c r="T37" s="327"/>
      <c r="U37" s="327"/>
      <c r="V37" s="327"/>
      <c r="W37" s="327"/>
    </row>
    <row r="38" spans="1:23" s="130" customFormat="1" ht="12.75">
      <c r="A38" s="280" t="s">
        <v>610</v>
      </c>
      <c r="B38" s="356" t="s">
        <v>564</v>
      </c>
      <c r="C38" s="58" t="s">
        <v>577</v>
      </c>
      <c r="D38" s="259"/>
      <c r="E38" s="286">
        <v>16020</v>
      </c>
      <c r="F38" s="260"/>
      <c r="G38" s="286">
        <v>0.4663</v>
      </c>
      <c r="H38" s="260"/>
      <c r="I38" s="357">
        <v>7469.99</v>
      </c>
      <c r="J38" s="200"/>
      <c r="K38" s="285">
        <v>0.0073</v>
      </c>
      <c r="L38" s="200"/>
      <c r="M38" s="285">
        <v>116.95</v>
      </c>
      <c r="N38" s="260"/>
      <c r="O38" s="325">
        <v>0.006093</v>
      </c>
      <c r="P38" s="200"/>
      <c r="Q38" s="286">
        <v>0.006689</v>
      </c>
      <c r="R38" s="333"/>
      <c r="S38" s="333"/>
      <c r="T38" s="327"/>
      <c r="U38" s="327"/>
      <c r="V38" s="327"/>
      <c r="W38" s="327"/>
    </row>
    <row r="39" spans="1:23" s="130" customFormat="1" ht="12.75">
      <c r="A39" s="287" t="s">
        <v>611</v>
      </c>
      <c r="B39" s="366" t="s">
        <v>562</v>
      </c>
      <c r="C39" s="367" t="s">
        <v>578</v>
      </c>
      <c r="D39" s="368"/>
      <c r="E39" s="293">
        <v>10000</v>
      </c>
      <c r="F39" s="292"/>
      <c r="G39" s="293">
        <v>0.2365</v>
      </c>
      <c r="H39" s="292"/>
      <c r="I39" s="369">
        <v>2365</v>
      </c>
      <c r="J39" s="257"/>
      <c r="K39" s="302">
        <v>0.0299</v>
      </c>
      <c r="L39" s="257"/>
      <c r="M39" s="302">
        <v>299</v>
      </c>
      <c r="N39" s="292"/>
      <c r="O39" s="326">
        <v>0.003906</v>
      </c>
      <c r="P39" s="257"/>
      <c r="Q39" s="293">
        <v>0.017102</v>
      </c>
      <c r="R39" s="333"/>
      <c r="S39" s="333"/>
      <c r="T39" s="327"/>
      <c r="U39" s="327"/>
      <c r="V39" s="327"/>
      <c r="W39" s="327"/>
    </row>
    <row r="40" spans="1:23" s="130" customFormat="1" ht="12.75">
      <c r="A40" s="280" t="s">
        <v>611</v>
      </c>
      <c r="B40" s="373" t="s">
        <v>564</v>
      </c>
      <c r="C40" s="374" t="s">
        <v>578</v>
      </c>
      <c r="D40" s="259"/>
      <c r="E40" s="286">
        <v>23916</v>
      </c>
      <c r="F40" s="260"/>
      <c r="G40" s="286">
        <v>0.7777</v>
      </c>
      <c r="H40" s="260"/>
      <c r="I40" s="357">
        <v>18599.6</v>
      </c>
      <c r="J40" s="200"/>
      <c r="K40" s="285">
        <v>0.0299</v>
      </c>
      <c r="L40" s="200"/>
      <c r="M40" s="285">
        <v>715.09</v>
      </c>
      <c r="N40" s="260"/>
      <c r="O40" s="325">
        <v>0.009342</v>
      </c>
      <c r="P40" s="200"/>
      <c r="Q40" s="286">
        <v>0.040902</v>
      </c>
      <c r="R40" s="333"/>
      <c r="S40" s="333"/>
      <c r="T40" s="327"/>
      <c r="U40" s="327"/>
      <c r="V40" s="327"/>
      <c r="W40" s="327"/>
    </row>
    <row r="41" spans="1:23" s="130" customFormat="1" ht="12.75">
      <c r="A41" s="280" t="s">
        <v>612</v>
      </c>
      <c r="B41" s="373" t="s">
        <v>564</v>
      </c>
      <c r="C41" s="374" t="s">
        <v>579</v>
      </c>
      <c r="D41" s="260"/>
      <c r="E41" s="286">
        <v>208143</v>
      </c>
      <c r="F41" s="260"/>
      <c r="G41" s="286">
        <v>1.0372</v>
      </c>
      <c r="H41" s="260"/>
      <c r="I41" s="357">
        <v>215884.58</v>
      </c>
      <c r="J41" s="200"/>
      <c r="K41" s="285">
        <v>1.1403</v>
      </c>
      <c r="L41" s="200"/>
      <c r="M41" s="284">
        <v>237345.46</v>
      </c>
      <c r="N41" s="260"/>
      <c r="O41" s="325">
        <v>0.042359</v>
      </c>
      <c r="P41" s="200"/>
      <c r="Q41" s="286">
        <v>13.575636</v>
      </c>
      <c r="R41" s="333"/>
      <c r="S41" s="333"/>
      <c r="T41" s="327"/>
      <c r="U41" s="327"/>
      <c r="V41" s="327"/>
      <c r="W41" s="327"/>
    </row>
    <row r="42" spans="1:23" s="130" customFormat="1" ht="12.75">
      <c r="A42" s="280" t="s">
        <v>612</v>
      </c>
      <c r="B42" s="373" t="s">
        <v>562</v>
      </c>
      <c r="C42" s="374" t="s">
        <v>579</v>
      </c>
      <c r="D42" s="260"/>
      <c r="E42" s="286">
        <v>135000</v>
      </c>
      <c r="F42" s="260"/>
      <c r="G42" s="286">
        <v>1.0626</v>
      </c>
      <c r="H42" s="200"/>
      <c r="I42" s="357">
        <v>143453.14</v>
      </c>
      <c r="J42" s="200"/>
      <c r="K42" s="285">
        <v>1.1403</v>
      </c>
      <c r="L42" s="200"/>
      <c r="M42" s="284">
        <v>153940.5</v>
      </c>
      <c r="N42" s="260"/>
      <c r="O42" s="325">
        <v>0.027473</v>
      </c>
      <c r="P42" s="200"/>
      <c r="Q42" s="286">
        <v>8.805057</v>
      </c>
      <c r="R42" s="333"/>
      <c r="S42" s="333"/>
      <c r="T42" s="327"/>
      <c r="U42" s="327"/>
      <c r="V42" s="327"/>
      <c r="W42" s="327"/>
    </row>
    <row r="43" spans="1:23" s="130" customFormat="1" ht="12.75">
      <c r="A43" s="334"/>
      <c r="B43" s="250"/>
      <c r="C43" s="251"/>
      <c r="D43" s="252"/>
      <c r="E43" s="253"/>
      <c r="F43" s="252"/>
      <c r="G43" s="251"/>
      <c r="H43" s="252"/>
      <c r="I43" s="358"/>
      <c r="J43" s="252"/>
      <c r="K43" s="382"/>
      <c r="L43" s="362"/>
      <c r="M43" s="254"/>
      <c r="N43" s="362"/>
      <c r="O43" s="384"/>
      <c r="P43" s="252"/>
      <c r="Q43" s="255"/>
      <c r="R43" s="327"/>
      <c r="S43" s="327"/>
      <c r="T43" s="327"/>
      <c r="U43" s="327"/>
      <c r="V43" s="327"/>
      <c r="W43" s="327"/>
    </row>
    <row r="44" spans="1:23" s="130" customFormat="1" ht="12.75">
      <c r="A44" s="150" t="s">
        <v>39</v>
      </c>
      <c r="B44" s="150"/>
      <c r="C44" s="151"/>
      <c r="D44" s="152">
        <v>603</v>
      </c>
      <c r="E44" s="153"/>
      <c r="F44" s="152">
        <v>614</v>
      </c>
      <c r="G44" s="153"/>
      <c r="H44" s="152">
        <v>625</v>
      </c>
      <c r="I44" s="335"/>
      <c r="J44" s="152">
        <v>636</v>
      </c>
      <c r="K44" s="365"/>
      <c r="L44" s="363">
        <v>647</v>
      </c>
      <c r="M44" s="335"/>
      <c r="N44" s="152">
        <v>658</v>
      </c>
      <c r="O44" s="335"/>
      <c r="P44" s="152">
        <v>669</v>
      </c>
      <c r="Q44" s="154"/>
      <c r="R44" s="327"/>
      <c r="S44" s="327"/>
      <c r="T44" s="327"/>
      <c r="U44" s="327"/>
      <c r="V44" s="327"/>
      <c r="W44" s="327"/>
    </row>
    <row r="45" spans="1:23" s="130" customFormat="1" ht="14.25" customHeight="1">
      <c r="A45" s="146" t="s">
        <v>459</v>
      </c>
      <c r="B45" s="146"/>
      <c r="C45" s="155"/>
      <c r="D45" s="156">
        <v>604</v>
      </c>
      <c r="E45" s="157"/>
      <c r="F45" s="158">
        <v>615</v>
      </c>
      <c r="G45" s="155"/>
      <c r="H45" s="387">
        <v>626</v>
      </c>
      <c r="I45" s="359"/>
      <c r="J45" s="160">
        <v>637</v>
      </c>
      <c r="K45" s="383"/>
      <c r="L45" s="364">
        <v>648</v>
      </c>
      <c r="M45" s="159"/>
      <c r="N45" s="162">
        <v>659</v>
      </c>
      <c r="O45" s="383"/>
      <c r="P45" s="160">
        <v>670</v>
      </c>
      <c r="Q45" s="378"/>
      <c r="R45" s="333"/>
      <c r="S45" s="333"/>
      <c r="T45" s="327"/>
      <c r="U45" s="327"/>
      <c r="V45" s="327"/>
      <c r="W45" s="327"/>
    </row>
    <row r="46" spans="1:23" s="130" customFormat="1" ht="12.75">
      <c r="A46" s="146" t="s">
        <v>460</v>
      </c>
      <c r="B46" s="146"/>
      <c r="C46" s="163"/>
      <c r="D46" s="156">
        <v>605</v>
      </c>
      <c r="E46" s="149"/>
      <c r="F46" s="375">
        <v>616</v>
      </c>
      <c r="G46" s="284"/>
      <c r="H46" s="364">
        <v>627</v>
      </c>
      <c r="I46" s="336">
        <v>792325.82</v>
      </c>
      <c r="J46" s="158">
        <v>638</v>
      </c>
      <c r="K46" s="166"/>
      <c r="L46" s="364">
        <v>649</v>
      </c>
      <c r="M46" s="336">
        <v>482495.26</v>
      </c>
      <c r="N46" s="167">
        <v>660</v>
      </c>
      <c r="O46" s="166"/>
      <c r="P46" s="377">
        <v>671</v>
      </c>
      <c r="Q46" s="380">
        <v>0.275977</v>
      </c>
      <c r="R46" s="327"/>
      <c r="S46" s="327"/>
      <c r="T46" s="327"/>
      <c r="U46" s="327"/>
      <c r="V46" s="327"/>
      <c r="W46" s="327"/>
    </row>
    <row r="47" spans="1:23" s="130" customFormat="1" ht="12.75">
      <c r="A47" s="146"/>
      <c r="B47" s="146"/>
      <c r="C47" s="163"/>
      <c r="D47" s="156"/>
      <c r="E47" s="337"/>
      <c r="F47" s="158"/>
      <c r="G47" s="376"/>
      <c r="H47" s="161"/>
      <c r="I47" s="360"/>
      <c r="J47" s="158"/>
      <c r="K47" s="166"/>
      <c r="L47" s="364"/>
      <c r="M47" s="165"/>
      <c r="N47" s="167"/>
      <c r="O47" s="166"/>
      <c r="P47" s="377"/>
      <c r="Q47" s="379"/>
      <c r="R47" s="327"/>
      <c r="S47" s="327"/>
      <c r="T47" s="327"/>
      <c r="U47" s="327"/>
      <c r="V47" s="327"/>
      <c r="W47" s="327"/>
    </row>
    <row r="48" spans="1:23" s="130" customFormat="1" ht="12.75" customHeight="1">
      <c r="A48" s="168" t="s">
        <v>461</v>
      </c>
      <c r="B48" s="168"/>
      <c r="C48" s="163"/>
      <c r="D48" s="156">
        <v>606</v>
      </c>
      <c r="E48" s="169"/>
      <c r="F48" s="158">
        <v>617</v>
      </c>
      <c r="G48" s="164"/>
      <c r="H48" s="161">
        <v>628</v>
      </c>
      <c r="I48" s="360"/>
      <c r="J48" s="158">
        <v>639</v>
      </c>
      <c r="K48" s="166"/>
      <c r="L48" s="364">
        <v>650</v>
      </c>
      <c r="M48" s="165"/>
      <c r="N48" s="167">
        <v>661</v>
      </c>
      <c r="O48" s="166"/>
      <c r="P48" s="161">
        <v>672</v>
      </c>
      <c r="Q48" s="170"/>
      <c r="R48" s="333"/>
      <c r="S48" s="333"/>
      <c r="T48" s="338"/>
      <c r="U48" s="338"/>
      <c r="V48" s="327"/>
      <c r="W48" s="327"/>
    </row>
    <row r="49" spans="1:23" s="130" customFormat="1" ht="12.75" customHeight="1">
      <c r="A49" s="146" t="s">
        <v>38</v>
      </c>
      <c r="B49" s="146"/>
      <c r="C49" s="163"/>
      <c r="D49" s="156">
        <v>607</v>
      </c>
      <c r="E49" s="169"/>
      <c r="F49" s="158">
        <v>618</v>
      </c>
      <c r="G49" s="164"/>
      <c r="H49" s="161">
        <v>629</v>
      </c>
      <c r="I49" s="148"/>
      <c r="J49" s="158">
        <v>640</v>
      </c>
      <c r="K49" s="166"/>
      <c r="L49" s="364">
        <v>651</v>
      </c>
      <c r="M49" s="172"/>
      <c r="N49" s="167">
        <v>662</v>
      </c>
      <c r="O49" s="166"/>
      <c r="P49" s="161">
        <v>673</v>
      </c>
      <c r="Q49" s="155"/>
      <c r="R49" s="333"/>
      <c r="S49" s="333"/>
      <c r="T49" s="338"/>
      <c r="U49" s="338"/>
      <c r="V49" s="327"/>
      <c r="W49" s="327"/>
    </row>
    <row r="50" spans="1:23" s="130" customFormat="1" ht="12.75">
      <c r="A50" s="146" t="s">
        <v>39</v>
      </c>
      <c r="B50" s="146"/>
      <c r="C50" s="163"/>
      <c r="D50" s="156">
        <v>608</v>
      </c>
      <c r="E50" s="155"/>
      <c r="F50" s="156">
        <v>619</v>
      </c>
      <c r="G50" s="148"/>
      <c r="H50" s="156">
        <v>630</v>
      </c>
      <c r="I50" s="361"/>
      <c r="J50" s="158">
        <v>641</v>
      </c>
      <c r="K50" s="166"/>
      <c r="L50" s="364">
        <v>652</v>
      </c>
      <c r="M50" s="173"/>
      <c r="N50" s="161">
        <v>663</v>
      </c>
      <c r="O50" s="166"/>
      <c r="P50" s="161">
        <v>674</v>
      </c>
      <c r="Q50" s="174"/>
      <c r="R50" s="333"/>
      <c r="S50" s="333"/>
      <c r="T50" s="338"/>
      <c r="U50" s="338"/>
      <c r="V50" s="327"/>
      <c r="W50" s="327"/>
    </row>
    <row r="51" spans="1:23" s="130" customFormat="1" ht="12.75">
      <c r="A51" s="146" t="s">
        <v>459</v>
      </c>
      <c r="B51" s="146"/>
      <c r="C51" s="163"/>
      <c r="D51" s="156">
        <v>609</v>
      </c>
      <c r="E51" s="337"/>
      <c r="F51" s="156">
        <v>620</v>
      </c>
      <c r="G51" s="337"/>
      <c r="H51" s="156">
        <v>631</v>
      </c>
      <c r="I51" s="337"/>
      <c r="J51" s="158">
        <v>642</v>
      </c>
      <c r="K51" s="337"/>
      <c r="L51" s="161">
        <v>653</v>
      </c>
      <c r="M51" s="337"/>
      <c r="N51" s="161">
        <v>664</v>
      </c>
      <c r="O51" s="337"/>
      <c r="P51" s="161">
        <v>675</v>
      </c>
      <c r="Q51" s="147"/>
      <c r="R51" s="333"/>
      <c r="S51" s="333"/>
      <c r="T51" s="338"/>
      <c r="U51" s="338"/>
      <c r="V51" s="327"/>
      <c r="W51" s="327"/>
    </row>
    <row r="52" spans="1:23" s="130" customFormat="1" ht="12.75">
      <c r="A52" s="175" t="s">
        <v>462</v>
      </c>
      <c r="B52" s="176"/>
      <c r="C52" s="177"/>
      <c r="D52" s="156">
        <v>610</v>
      </c>
      <c r="E52" s="178"/>
      <c r="F52" s="156">
        <v>621</v>
      </c>
      <c r="G52" s="179"/>
      <c r="H52" s="156">
        <v>632</v>
      </c>
      <c r="I52" s="180"/>
      <c r="J52" s="158">
        <v>643</v>
      </c>
      <c r="K52" s="181"/>
      <c r="L52" s="161">
        <v>654</v>
      </c>
      <c r="M52" s="182"/>
      <c r="N52" s="161">
        <v>665</v>
      </c>
      <c r="O52" s="385"/>
      <c r="P52" s="161">
        <v>676</v>
      </c>
      <c r="Q52" s="381"/>
      <c r="R52" s="338"/>
      <c r="S52" s="338"/>
      <c r="T52" s="333"/>
      <c r="U52" s="333"/>
      <c r="V52" s="327"/>
      <c r="W52" s="327"/>
    </row>
    <row r="53" spans="1:23" s="130" customFormat="1" ht="12.75">
      <c r="A53" s="184" t="s">
        <v>463</v>
      </c>
      <c r="B53" s="185"/>
      <c r="C53" s="185"/>
      <c r="D53" s="156">
        <v>611</v>
      </c>
      <c r="E53" s="186"/>
      <c r="F53" s="156">
        <v>622</v>
      </c>
      <c r="G53" s="187"/>
      <c r="H53" s="156">
        <v>633</v>
      </c>
      <c r="I53" s="180">
        <f>I46+I52</f>
        <v>792325.82</v>
      </c>
      <c r="J53" s="158">
        <v>644</v>
      </c>
      <c r="K53" s="181"/>
      <c r="L53" s="161">
        <v>655</v>
      </c>
      <c r="M53" s="180">
        <f>M46+M52</f>
        <v>482495.26</v>
      </c>
      <c r="N53" s="161">
        <v>666</v>
      </c>
      <c r="O53" s="183"/>
      <c r="P53" s="377">
        <v>677</v>
      </c>
      <c r="Q53" s="380">
        <v>0.275977</v>
      </c>
      <c r="R53" s="338"/>
      <c r="S53" s="338"/>
      <c r="T53" s="333"/>
      <c r="U53" s="333"/>
      <c r="V53" s="327"/>
      <c r="W53" s="327"/>
    </row>
    <row r="54" spans="1:23" s="130" customFormat="1" ht="12.75">
      <c r="A54" s="339"/>
      <c r="B54" s="337"/>
      <c r="C54" s="337"/>
      <c r="D54" s="337"/>
      <c r="E54" s="337"/>
      <c r="F54" s="337"/>
      <c r="G54" s="337"/>
      <c r="H54" s="337"/>
      <c r="I54" s="340"/>
      <c r="J54" s="128"/>
      <c r="K54" s="128"/>
      <c r="L54" s="128"/>
      <c r="M54" s="340"/>
      <c r="N54" s="128"/>
      <c r="O54" s="128"/>
      <c r="P54" s="341"/>
      <c r="Q54" s="128"/>
      <c r="R54" s="327"/>
      <c r="S54" s="327"/>
      <c r="T54" s="327"/>
      <c r="U54" s="327"/>
      <c r="V54" s="327"/>
      <c r="W54" s="327"/>
    </row>
    <row r="55" spans="1:23" s="130" customFormat="1" ht="12.75">
      <c r="A55" s="342" t="s">
        <v>464</v>
      </c>
      <c r="B55" s="343"/>
      <c r="C55" s="343"/>
      <c r="D55" s="343"/>
      <c r="E55" s="343"/>
      <c r="F55" s="337"/>
      <c r="G55" s="337"/>
      <c r="H55" s="337"/>
      <c r="I55" s="337"/>
      <c r="J55" s="344" t="s">
        <v>222</v>
      </c>
      <c r="K55" s="337"/>
      <c r="L55" s="337"/>
      <c r="M55" s="493" t="s">
        <v>465</v>
      </c>
      <c r="N55" s="493"/>
      <c r="O55" s="493"/>
      <c r="P55" s="493"/>
      <c r="Q55" s="493"/>
      <c r="R55" s="327"/>
      <c r="S55" s="327"/>
      <c r="T55" s="327"/>
      <c r="U55" s="327"/>
      <c r="V55" s="327"/>
      <c r="W55" s="327"/>
    </row>
    <row r="56" spans="1:23" s="130" customFormat="1" ht="12.75">
      <c r="A56" s="342" t="s">
        <v>550</v>
      </c>
      <c r="B56" s="343"/>
      <c r="C56" s="343"/>
      <c r="D56" s="343" t="s">
        <v>466</v>
      </c>
      <c r="E56" s="337"/>
      <c r="F56" s="337"/>
      <c r="G56" s="337"/>
      <c r="H56" s="337"/>
      <c r="I56" s="337"/>
      <c r="J56" s="337"/>
      <c r="K56" s="343"/>
      <c r="L56" s="337"/>
      <c r="M56" s="493" t="s">
        <v>504</v>
      </c>
      <c r="N56" s="493"/>
      <c r="O56" s="493"/>
      <c r="P56" s="493"/>
      <c r="Q56" s="493"/>
      <c r="R56" s="327"/>
      <c r="S56" s="327"/>
      <c r="T56" s="327"/>
      <c r="U56" s="327"/>
      <c r="V56" s="327"/>
      <c r="W56" s="327"/>
    </row>
    <row r="57" spans="1:23" s="130" customFormat="1" ht="12.75">
      <c r="A57" s="345"/>
      <c r="B57" s="128"/>
      <c r="C57" s="128"/>
      <c r="D57" s="128"/>
      <c r="E57" s="346"/>
      <c r="F57" s="128"/>
      <c r="G57" s="347"/>
      <c r="H57" s="128"/>
      <c r="I57" s="128"/>
      <c r="J57" s="128"/>
      <c r="K57" s="347"/>
      <c r="L57" s="128"/>
      <c r="M57" s="131"/>
      <c r="N57" s="128"/>
      <c r="O57" s="348"/>
      <c r="P57" s="128"/>
      <c r="Q57" s="128"/>
      <c r="R57" s="327"/>
      <c r="S57" s="327"/>
      <c r="T57" s="327"/>
      <c r="U57" s="327"/>
      <c r="V57" s="327"/>
      <c r="W57" s="327"/>
    </row>
    <row r="58" spans="1:23" s="130" customFormat="1" ht="12.75">
      <c r="A58" s="345"/>
      <c r="B58" s="128"/>
      <c r="C58" s="337" t="s">
        <v>467</v>
      </c>
      <c r="D58" s="128"/>
      <c r="E58" s="128"/>
      <c r="F58" s="346"/>
      <c r="G58" s="128"/>
      <c r="H58" s="128"/>
      <c r="I58" s="191"/>
      <c r="J58" s="191"/>
      <c r="K58" s="347"/>
      <c r="L58" s="128"/>
      <c r="M58" s="131"/>
      <c r="N58" s="128"/>
      <c r="O58" s="337"/>
      <c r="P58" s="128"/>
      <c r="Q58" s="128"/>
      <c r="R58" s="327"/>
      <c r="S58" s="327"/>
      <c r="T58" s="349"/>
      <c r="U58" s="327"/>
      <c r="V58" s="327"/>
      <c r="W58" s="327"/>
    </row>
    <row r="59" spans="1:23" s="130" customFormat="1" ht="12.75">
      <c r="A59" s="345"/>
      <c r="B59" s="128"/>
      <c r="C59" s="337" t="s">
        <v>468</v>
      </c>
      <c r="D59" s="337"/>
      <c r="E59" s="337"/>
      <c r="F59" s="337"/>
      <c r="G59" s="337"/>
      <c r="H59" s="128"/>
      <c r="I59" s="128"/>
      <c r="J59" s="128"/>
      <c r="K59" s="347"/>
      <c r="L59" s="128"/>
      <c r="M59" s="131"/>
      <c r="N59" s="128"/>
      <c r="O59" s="348"/>
      <c r="P59" s="128"/>
      <c r="Q59" s="128"/>
      <c r="R59" s="327"/>
      <c r="S59" s="327"/>
      <c r="T59" s="327"/>
      <c r="U59" s="327"/>
      <c r="V59" s="327"/>
      <c r="W59" s="327"/>
    </row>
    <row r="60" spans="1:23" s="130" customFormat="1" ht="12.75">
      <c r="A60" s="339"/>
      <c r="B60" s="337"/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128"/>
      <c r="R60" s="327"/>
      <c r="S60" s="327"/>
      <c r="T60" s="327"/>
      <c r="U60" s="327"/>
      <c r="V60" s="327"/>
      <c r="W60" s="327"/>
    </row>
    <row r="61" spans="1:23" s="130" customFormat="1" ht="12.75">
      <c r="A61" s="339"/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128"/>
      <c r="R61" s="327"/>
      <c r="S61" s="327"/>
      <c r="T61" s="327"/>
      <c r="U61" s="327"/>
      <c r="V61" s="327"/>
      <c r="W61" s="327"/>
    </row>
    <row r="62" spans="1:23" ht="12.75">
      <c r="A62" s="339"/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128"/>
      <c r="R62" s="350"/>
      <c r="S62" s="350"/>
      <c r="T62" s="350"/>
      <c r="U62" s="350"/>
      <c r="V62" s="350"/>
      <c r="W62" s="350"/>
    </row>
    <row r="63" spans="1:23" ht="12.75">
      <c r="A63" s="351"/>
      <c r="B63" s="350"/>
      <c r="C63" s="350"/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</row>
    <row r="64" spans="1:23" ht="12.75">
      <c r="A64" s="351"/>
      <c r="B64" s="350"/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0"/>
      <c r="V64" s="350"/>
      <c r="W64" s="350"/>
    </row>
    <row r="65" spans="1:23" ht="12.75">
      <c r="A65" s="351"/>
      <c r="B65" s="350"/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</row>
    <row r="66" spans="1:23" ht="12.75">
      <c r="A66" s="351"/>
      <c r="B66" s="350"/>
      <c r="C66" s="350"/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0"/>
      <c r="V66" s="350"/>
      <c r="W66" s="350"/>
    </row>
    <row r="67" spans="1:23" ht="12.75">
      <c r="A67" s="351"/>
      <c r="B67" s="350"/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0"/>
      <c r="W67" s="350"/>
    </row>
    <row r="68" spans="1:23" ht="12.75">
      <c r="A68" s="351"/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</row>
    <row r="69" spans="1:23" ht="12.75">
      <c r="A69" s="351"/>
      <c r="B69" s="350"/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0"/>
      <c r="V69" s="350"/>
      <c r="W69" s="350"/>
    </row>
    <row r="70" spans="1:23" ht="12.75">
      <c r="A70" s="351"/>
      <c r="B70" s="350"/>
      <c r="C70" s="350"/>
      <c r="D70" s="350"/>
      <c r="E70" s="350"/>
      <c r="F70" s="350"/>
      <c r="G70" s="350"/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0"/>
      <c r="V70" s="350"/>
      <c r="W70" s="350"/>
    </row>
    <row r="71" spans="1:23" ht="12.75">
      <c r="A71" s="351"/>
      <c r="B71" s="350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</row>
    <row r="72" spans="1:23" ht="13.5" customHeight="1">
      <c r="A72" s="351"/>
      <c r="B72" s="350"/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0"/>
      <c r="P72" s="350"/>
      <c r="Q72" s="350"/>
      <c r="R72" s="350"/>
      <c r="S72" s="350"/>
      <c r="T72" s="350"/>
      <c r="U72" s="350"/>
      <c r="V72" s="350"/>
      <c r="W72" s="350"/>
    </row>
    <row r="73" spans="1:23" ht="13.5" customHeight="1">
      <c r="A73" s="351"/>
      <c r="B73" s="350"/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</row>
    <row r="74" spans="1:23" ht="12.75">
      <c r="A74" s="351"/>
      <c r="B74" s="350"/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</row>
    <row r="75" spans="1:23" ht="12.75">
      <c r="A75" s="351"/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</row>
    <row r="76" spans="1:23" ht="12.75">
      <c r="A76" s="351"/>
      <c r="B76" s="350"/>
      <c r="C76" s="350"/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</row>
    <row r="77" spans="1:23" ht="12.75">
      <c r="A77" s="351"/>
      <c r="B77" s="350"/>
      <c r="C77" s="350"/>
      <c r="D77" s="350"/>
      <c r="E77" s="350"/>
      <c r="F77" s="350"/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  <c r="T77" s="350"/>
      <c r="U77" s="350"/>
      <c r="V77" s="350"/>
      <c r="W77" s="350"/>
    </row>
    <row r="78" spans="1:23" ht="12.75">
      <c r="A78" s="351"/>
      <c r="B78" s="350"/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0"/>
      <c r="R78" s="350"/>
      <c r="S78" s="350"/>
      <c r="T78" s="350"/>
      <c r="U78" s="350"/>
      <c r="V78" s="350"/>
      <c r="W78" s="350"/>
    </row>
    <row r="79" spans="1:23" ht="12.75">
      <c r="A79" s="351"/>
      <c r="B79" s="350"/>
      <c r="C79" s="350"/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50"/>
      <c r="S79" s="350"/>
      <c r="T79" s="350"/>
      <c r="U79" s="350"/>
      <c r="V79" s="350"/>
      <c r="W79" s="350"/>
    </row>
    <row r="80" spans="1:23" ht="12.75">
      <c r="A80" s="351"/>
      <c r="B80" s="350"/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0"/>
      <c r="V80" s="350"/>
      <c r="W80" s="350"/>
    </row>
    <row r="81" spans="1:23" ht="12.75">
      <c r="A81" s="351"/>
      <c r="B81" s="350"/>
      <c r="C81" s="350"/>
      <c r="D81" s="350"/>
      <c r="E81" s="350"/>
      <c r="F81" s="350"/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0"/>
      <c r="R81" s="350"/>
      <c r="S81" s="350"/>
      <c r="T81" s="350"/>
      <c r="U81" s="350"/>
      <c r="V81" s="350"/>
      <c r="W81" s="350"/>
    </row>
    <row r="82" spans="1:23" ht="12.75">
      <c r="A82" s="351"/>
      <c r="B82" s="350"/>
      <c r="C82" s="350"/>
      <c r="D82" s="350"/>
      <c r="E82" s="350"/>
      <c r="F82" s="350"/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0"/>
      <c r="R82" s="350"/>
      <c r="S82" s="350"/>
      <c r="T82" s="350"/>
      <c r="U82" s="350"/>
      <c r="V82" s="350"/>
      <c r="W82" s="350"/>
    </row>
    <row r="83" spans="1:23" ht="12.75">
      <c r="A83" s="351"/>
      <c r="B83" s="350"/>
      <c r="C83" s="350"/>
      <c r="D83" s="350"/>
      <c r="E83" s="350"/>
      <c r="F83" s="350"/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0"/>
      <c r="R83" s="350"/>
      <c r="S83" s="350"/>
      <c r="T83" s="350"/>
      <c r="U83" s="350"/>
      <c r="V83" s="350"/>
      <c r="W83" s="350"/>
    </row>
    <row r="84" spans="1:24" ht="12.75">
      <c r="A84" s="351"/>
      <c r="B84" s="350"/>
      <c r="C84" s="350"/>
      <c r="D84" s="350"/>
      <c r="E84" s="350"/>
      <c r="F84" s="350"/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0"/>
      <c r="R84" s="350"/>
      <c r="S84" s="350"/>
      <c r="T84" s="350"/>
      <c r="U84" s="350"/>
      <c r="V84" s="350"/>
      <c r="W84" s="350"/>
      <c r="X84" s="350"/>
    </row>
    <row r="85" spans="1:24" ht="12.75">
      <c r="A85" s="351"/>
      <c r="B85" s="350"/>
      <c r="C85" s="350"/>
      <c r="D85" s="350"/>
      <c r="E85" s="350"/>
      <c r="F85" s="350"/>
      <c r="G85" s="350"/>
      <c r="H85" s="350"/>
      <c r="I85" s="350"/>
      <c r="J85" s="350"/>
      <c r="K85" s="350"/>
      <c r="L85" s="350"/>
      <c r="M85" s="350"/>
      <c r="N85" s="350"/>
      <c r="O85" s="350"/>
      <c r="P85" s="350"/>
      <c r="Q85" s="350"/>
      <c r="R85" s="350"/>
      <c r="S85" s="350"/>
      <c r="T85" s="350"/>
      <c r="U85" s="350"/>
      <c r="V85" s="350"/>
      <c r="W85" s="350"/>
      <c r="X85" s="350"/>
    </row>
    <row r="86" spans="1:24" ht="12.75">
      <c r="A86" s="351"/>
      <c r="B86" s="350"/>
      <c r="C86" s="350"/>
      <c r="D86" s="350"/>
      <c r="E86" s="350"/>
      <c r="F86" s="350"/>
      <c r="G86" s="350"/>
      <c r="H86" s="350"/>
      <c r="I86" s="350"/>
      <c r="J86" s="350"/>
      <c r="K86" s="350"/>
      <c r="L86" s="350"/>
      <c r="M86" s="350"/>
      <c r="N86" s="350"/>
      <c r="O86" s="350"/>
      <c r="P86" s="350"/>
      <c r="Q86" s="350"/>
      <c r="R86" s="350"/>
      <c r="S86" s="350"/>
      <c r="T86" s="350"/>
      <c r="U86" s="350"/>
      <c r="V86" s="350"/>
      <c r="W86" s="350"/>
      <c r="X86" s="350"/>
    </row>
    <row r="87" spans="1:24" ht="12.75">
      <c r="A87" s="351"/>
      <c r="B87" s="350"/>
      <c r="C87" s="350"/>
      <c r="D87" s="350"/>
      <c r="E87" s="350"/>
      <c r="F87" s="350"/>
      <c r="G87" s="350"/>
      <c r="H87" s="350"/>
      <c r="I87" s="350"/>
      <c r="J87" s="350"/>
      <c r="K87" s="350"/>
      <c r="L87" s="350"/>
      <c r="M87" s="350"/>
      <c r="N87" s="350"/>
      <c r="O87" s="350"/>
      <c r="P87" s="350"/>
      <c r="Q87" s="350"/>
      <c r="R87" s="350"/>
      <c r="S87" s="350"/>
      <c r="T87" s="350"/>
      <c r="U87" s="350"/>
      <c r="V87" s="350"/>
      <c r="W87" s="350"/>
      <c r="X87" s="350"/>
    </row>
    <row r="88" spans="1:24" ht="12.75">
      <c r="A88" s="351"/>
      <c r="B88" s="350"/>
      <c r="C88" s="350"/>
      <c r="D88" s="350"/>
      <c r="E88" s="350"/>
      <c r="F88" s="350"/>
      <c r="G88" s="350"/>
      <c r="H88" s="350"/>
      <c r="I88" s="350"/>
      <c r="J88" s="350"/>
      <c r="K88" s="350"/>
      <c r="L88" s="350"/>
      <c r="M88" s="350"/>
      <c r="N88" s="350"/>
      <c r="O88" s="350"/>
      <c r="P88" s="350"/>
      <c r="Q88" s="350"/>
      <c r="R88" s="350"/>
      <c r="S88" s="350"/>
      <c r="T88" s="350"/>
      <c r="U88" s="350"/>
      <c r="V88" s="350"/>
      <c r="W88" s="350"/>
      <c r="X88" s="350"/>
    </row>
    <row r="89" spans="1:24" ht="12.75">
      <c r="A89" s="351"/>
      <c r="B89" s="350"/>
      <c r="C89" s="350"/>
      <c r="D89" s="350"/>
      <c r="E89" s="350"/>
      <c r="F89" s="350"/>
      <c r="G89" s="350"/>
      <c r="H89" s="350"/>
      <c r="I89" s="350"/>
      <c r="J89" s="350"/>
      <c r="K89" s="350"/>
      <c r="L89" s="350"/>
      <c r="M89" s="350"/>
      <c r="N89" s="350"/>
      <c r="O89" s="350"/>
      <c r="P89" s="350"/>
      <c r="Q89" s="350"/>
      <c r="R89" s="350"/>
      <c r="S89" s="350"/>
      <c r="T89" s="350"/>
      <c r="U89" s="350"/>
      <c r="V89" s="350"/>
      <c r="W89" s="350"/>
      <c r="X89" s="350"/>
    </row>
    <row r="90" spans="1:24" ht="12.75">
      <c r="A90" s="351"/>
      <c r="B90" s="350"/>
      <c r="C90" s="350"/>
      <c r="D90" s="350"/>
      <c r="E90" s="350"/>
      <c r="F90" s="350"/>
      <c r="G90" s="350"/>
      <c r="H90" s="350"/>
      <c r="I90" s="350"/>
      <c r="J90" s="350"/>
      <c r="K90" s="350"/>
      <c r="L90" s="350"/>
      <c r="M90" s="350"/>
      <c r="N90" s="350"/>
      <c r="O90" s="350"/>
      <c r="P90" s="350"/>
      <c r="Q90" s="350"/>
      <c r="R90" s="350"/>
      <c r="S90" s="350"/>
      <c r="T90" s="350"/>
      <c r="U90" s="350"/>
      <c r="V90" s="350"/>
      <c r="W90" s="350"/>
      <c r="X90" s="350"/>
    </row>
    <row r="91" spans="1:24" ht="12.75">
      <c r="A91" s="351"/>
      <c r="B91" s="350"/>
      <c r="C91" s="350"/>
      <c r="D91" s="350"/>
      <c r="E91" s="350"/>
      <c r="F91" s="350"/>
      <c r="G91" s="350"/>
      <c r="H91" s="350"/>
      <c r="I91" s="350"/>
      <c r="J91" s="350"/>
      <c r="K91" s="350"/>
      <c r="L91" s="350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</row>
    <row r="92" spans="1:24" ht="12.75">
      <c r="A92" s="351"/>
      <c r="B92" s="350"/>
      <c r="C92" s="350"/>
      <c r="D92" s="350"/>
      <c r="E92" s="350"/>
      <c r="F92" s="350"/>
      <c r="G92" s="350"/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350"/>
      <c r="S92" s="350"/>
      <c r="T92" s="350"/>
      <c r="U92" s="350"/>
      <c r="V92" s="350"/>
      <c r="W92" s="350"/>
      <c r="X92" s="350"/>
    </row>
    <row r="93" spans="1:24" ht="12.75">
      <c r="A93" s="351"/>
      <c r="B93" s="350"/>
      <c r="C93" s="350"/>
      <c r="D93" s="350"/>
      <c r="E93" s="350"/>
      <c r="F93" s="350"/>
      <c r="G93" s="350"/>
      <c r="H93" s="350"/>
      <c r="I93" s="350"/>
      <c r="J93" s="350"/>
      <c r="K93" s="350"/>
      <c r="L93" s="350"/>
      <c r="M93" s="350"/>
      <c r="N93" s="350"/>
      <c r="O93" s="350"/>
      <c r="P93" s="350"/>
      <c r="Q93" s="350"/>
      <c r="R93" s="350"/>
      <c r="S93" s="350"/>
      <c r="T93" s="350"/>
      <c r="U93" s="350"/>
      <c r="V93" s="350"/>
      <c r="W93" s="350"/>
      <c r="X93" s="350"/>
    </row>
    <row r="94" spans="1:24" ht="12.75">
      <c r="A94" s="351"/>
      <c r="B94" s="350"/>
      <c r="C94" s="350"/>
      <c r="D94" s="350"/>
      <c r="E94" s="350"/>
      <c r="F94" s="350"/>
      <c r="G94" s="350"/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0"/>
      <c r="W94" s="350"/>
      <c r="X94" s="350"/>
    </row>
    <row r="95" spans="1:24" ht="12.75">
      <c r="A95" s="351"/>
      <c r="B95" s="350"/>
      <c r="C95" s="350"/>
      <c r="D95" s="350"/>
      <c r="E95" s="350"/>
      <c r="F95" s="350"/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</row>
    <row r="96" spans="1:24" ht="12.75">
      <c r="A96" s="351"/>
      <c r="B96" s="350"/>
      <c r="C96" s="350"/>
      <c r="D96" s="350"/>
      <c r="E96" s="350"/>
      <c r="F96" s="350"/>
      <c r="G96" s="350"/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  <c r="U96" s="350"/>
      <c r="V96" s="350"/>
      <c r="W96" s="350"/>
      <c r="X96" s="350"/>
    </row>
    <row r="97" spans="1:24" ht="12.75">
      <c r="A97" s="351"/>
      <c r="B97" s="350"/>
      <c r="C97" s="350"/>
      <c r="D97" s="350"/>
      <c r="E97" s="350"/>
      <c r="F97" s="350"/>
      <c r="G97" s="350"/>
      <c r="H97" s="350"/>
      <c r="I97" s="350"/>
      <c r="J97" s="350"/>
      <c r="K97" s="350"/>
      <c r="L97" s="350"/>
      <c r="M97" s="350"/>
      <c r="N97" s="350"/>
      <c r="O97" s="350"/>
      <c r="P97" s="350"/>
      <c r="Q97" s="350"/>
      <c r="R97" s="350"/>
      <c r="S97" s="350"/>
      <c r="T97" s="350"/>
      <c r="U97" s="350"/>
      <c r="V97" s="350"/>
      <c r="W97" s="350"/>
      <c r="X97" s="350"/>
    </row>
    <row r="98" spans="1:24" ht="12.75">
      <c r="A98" s="351"/>
      <c r="B98" s="350"/>
      <c r="C98" s="350"/>
      <c r="D98" s="350"/>
      <c r="E98" s="350"/>
      <c r="F98" s="350"/>
      <c r="G98" s="350"/>
      <c r="H98" s="350"/>
      <c r="I98" s="350"/>
      <c r="J98" s="350"/>
      <c r="K98" s="350"/>
      <c r="L98" s="350"/>
      <c r="M98" s="350"/>
      <c r="N98" s="350"/>
      <c r="O98" s="350"/>
      <c r="P98" s="350"/>
      <c r="Q98" s="350"/>
      <c r="R98" s="350"/>
      <c r="S98" s="350"/>
      <c r="T98" s="350"/>
      <c r="U98" s="350"/>
      <c r="V98" s="350"/>
      <c r="W98" s="350"/>
      <c r="X98" s="350"/>
    </row>
    <row r="99" spans="1:24" ht="12.75">
      <c r="A99" s="351"/>
      <c r="B99" s="350"/>
      <c r="C99" s="350"/>
      <c r="D99" s="350"/>
      <c r="E99" s="350"/>
      <c r="F99" s="350"/>
      <c r="G99" s="350"/>
      <c r="H99" s="350"/>
      <c r="I99" s="350"/>
      <c r="J99" s="350"/>
      <c r="K99" s="350"/>
      <c r="L99" s="350"/>
      <c r="M99" s="350"/>
      <c r="N99" s="350"/>
      <c r="O99" s="350"/>
      <c r="P99" s="350"/>
      <c r="Q99" s="350"/>
      <c r="R99" s="350"/>
      <c r="S99" s="350"/>
      <c r="T99" s="350"/>
      <c r="U99" s="350"/>
      <c r="V99" s="350"/>
      <c r="W99" s="350"/>
      <c r="X99" s="350"/>
    </row>
    <row r="100" spans="1:24" ht="13.5" customHeight="1">
      <c r="A100" s="351"/>
      <c r="B100" s="350"/>
      <c r="C100" s="350"/>
      <c r="D100" s="350"/>
      <c r="E100" s="350"/>
      <c r="F100" s="350"/>
      <c r="G100" s="350"/>
      <c r="H100" s="350"/>
      <c r="I100" s="350"/>
      <c r="J100" s="350"/>
      <c r="K100" s="350"/>
      <c r="L100" s="350"/>
      <c r="M100" s="350"/>
      <c r="N100" s="350"/>
      <c r="O100" s="350"/>
      <c r="P100" s="350"/>
      <c r="Q100" s="350"/>
      <c r="R100" s="350"/>
      <c r="S100" s="350"/>
      <c r="T100" s="350"/>
      <c r="U100" s="350"/>
      <c r="V100" s="350"/>
      <c r="W100" s="350"/>
      <c r="X100" s="350"/>
    </row>
    <row r="101" spans="1:24" ht="13.5" customHeight="1">
      <c r="A101" s="351"/>
      <c r="B101" s="350"/>
      <c r="C101" s="350"/>
      <c r="D101" s="350"/>
      <c r="E101" s="350"/>
      <c r="F101" s="350"/>
      <c r="G101" s="350"/>
      <c r="H101" s="350"/>
      <c r="I101" s="350"/>
      <c r="J101" s="350"/>
      <c r="K101" s="350"/>
      <c r="L101" s="350"/>
      <c r="M101" s="350"/>
      <c r="N101" s="350"/>
      <c r="O101" s="350"/>
      <c r="P101" s="350"/>
      <c r="Q101" s="350"/>
      <c r="R101" s="350"/>
      <c r="S101" s="350"/>
      <c r="T101" s="350"/>
      <c r="U101" s="350"/>
      <c r="V101" s="350"/>
      <c r="W101" s="350"/>
      <c r="X101" s="350"/>
    </row>
    <row r="102" spans="1:24" ht="12.75">
      <c r="A102" s="351"/>
      <c r="B102" s="350"/>
      <c r="C102" s="350"/>
      <c r="D102" s="350"/>
      <c r="E102" s="350"/>
      <c r="F102" s="350"/>
      <c r="G102" s="350"/>
      <c r="H102" s="350"/>
      <c r="I102" s="350"/>
      <c r="J102" s="350"/>
      <c r="K102" s="350"/>
      <c r="L102" s="350"/>
      <c r="M102" s="350"/>
      <c r="N102" s="350"/>
      <c r="O102" s="350"/>
      <c r="P102" s="350"/>
      <c r="Q102" s="350"/>
      <c r="R102" s="350"/>
      <c r="S102" s="350"/>
      <c r="T102" s="350"/>
      <c r="U102" s="350"/>
      <c r="V102" s="350"/>
      <c r="W102" s="350"/>
      <c r="X102" s="350"/>
    </row>
    <row r="103" spans="1:24" ht="12.75">
      <c r="A103" s="351"/>
      <c r="B103" s="350"/>
      <c r="C103" s="350"/>
      <c r="D103" s="350"/>
      <c r="E103" s="350"/>
      <c r="F103" s="350"/>
      <c r="G103" s="350"/>
      <c r="H103" s="350"/>
      <c r="I103" s="350"/>
      <c r="J103" s="350"/>
      <c r="K103" s="350"/>
      <c r="L103" s="350"/>
      <c r="M103" s="350"/>
      <c r="N103" s="350"/>
      <c r="O103" s="350"/>
      <c r="P103" s="350"/>
      <c r="Q103" s="350"/>
      <c r="R103" s="350"/>
      <c r="S103" s="350"/>
      <c r="T103" s="350"/>
      <c r="U103" s="350"/>
      <c r="V103" s="350"/>
      <c r="W103" s="350"/>
      <c r="X103" s="350"/>
    </row>
    <row r="104" spans="1:24" ht="12.75">
      <c r="A104" s="351"/>
      <c r="B104" s="350"/>
      <c r="C104" s="350"/>
      <c r="D104" s="350"/>
      <c r="E104" s="350"/>
      <c r="F104" s="350"/>
      <c r="G104" s="350"/>
      <c r="H104" s="350"/>
      <c r="I104" s="350"/>
      <c r="J104" s="350"/>
      <c r="K104" s="350"/>
      <c r="L104" s="350"/>
      <c r="M104" s="350"/>
      <c r="N104" s="350"/>
      <c r="O104" s="350"/>
      <c r="P104" s="350"/>
      <c r="Q104" s="350"/>
      <c r="R104" s="350"/>
      <c r="S104" s="350"/>
      <c r="T104" s="350"/>
      <c r="U104" s="350"/>
      <c r="V104" s="350"/>
      <c r="W104" s="350"/>
      <c r="X104" s="350"/>
    </row>
    <row r="105" spans="1:24" ht="12.75">
      <c r="A105" s="351"/>
      <c r="B105" s="350"/>
      <c r="C105" s="350"/>
      <c r="D105" s="350"/>
      <c r="E105" s="350"/>
      <c r="F105" s="350"/>
      <c r="G105" s="350"/>
      <c r="H105" s="350"/>
      <c r="I105" s="350"/>
      <c r="J105" s="350"/>
      <c r="K105" s="350"/>
      <c r="L105" s="350"/>
      <c r="M105" s="350"/>
      <c r="N105" s="350"/>
      <c r="O105" s="350"/>
      <c r="P105" s="350"/>
      <c r="Q105" s="350"/>
      <c r="R105" s="350"/>
      <c r="S105" s="350"/>
      <c r="T105" s="350"/>
      <c r="U105" s="350"/>
      <c r="V105" s="350"/>
      <c r="W105" s="350"/>
      <c r="X105" s="350"/>
    </row>
    <row r="106" spans="1:24" ht="12.75">
      <c r="A106" s="339"/>
      <c r="B106" s="337"/>
      <c r="C106" s="337"/>
      <c r="D106" s="337"/>
      <c r="E106" s="337"/>
      <c r="F106" s="337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128"/>
      <c r="R106" s="350"/>
      <c r="S106" s="350"/>
      <c r="T106" s="350"/>
      <c r="U106" s="350"/>
      <c r="V106" s="350"/>
      <c r="W106" s="350"/>
      <c r="X106" s="350"/>
    </row>
    <row r="107" spans="1:24" ht="12.75">
      <c r="A107" s="339"/>
      <c r="B107" s="337"/>
      <c r="C107" s="337"/>
      <c r="D107" s="337"/>
      <c r="E107" s="337"/>
      <c r="F107" s="337"/>
      <c r="G107" s="337"/>
      <c r="H107" s="337"/>
      <c r="I107" s="337"/>
      <c r="J107" s="337"/>
      <c r="K107" s="337"/>
      <c r="L107" s="337"/>
      <c r="M107" s="337"/>
      <c r="N107" s="337"/>
      <c r="O107" s="337"/>
      <c r="P107" s="337"/>
      <c r="Q107" s="128"/>
      <c r="R107" s="350"/>
      <c r="S107" s="350"/>
      <c r="T107" s="350"/>
      <c r="U107" s="350"/>
      <c r="V107" s="350"/>
      <c r="W107" s="350"/>
      <c r="X107" s="350"/>
    </row>
    <row r="108" spans="1:24" ht="12.75">
      <c r="A108" s="339"/>
      <c r="B108" s="337"/>
      <c r="C108" s="337"/>
      <c r="D108" s="337"/>
      <c r="E108" s="337"/>
      <c r="F108" s="337"/>
      <c r="G108" s="337"/>
      <c r="H108" s="337"/>
      <c r="I108" s="337"/>
      <c r="J108" s="337"/>
      <c r="K108" s="337"/>
      <c r="L108" s="337"/>
      <c r="M108" s="337"/>
      <c r="N108" s="337"/>
      <c r="O108" s="337"/>
      <c r="P108" s="337"/>
      <c r="Q108" s="128"/>
      <c r="R108" s="350"/>
      <c r="S108" s="350"/>
      <c r="T108" s="350"/>
      <c r="U108" s="350"/>
      <c r="V108" s="350"/>
      <c r="W108" s="350"/>
      <c r="X108" s="350"/>
    </row>
    <row r="109" spans="1:24" ht="12.75">
      <c r="A109" s="339"/>
      <c r="B109" s="337"/>
      <c r="C109" s="337"/>
      <c r="D109" s="337"/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37"/>
      <c r="P109" s="337"/>
      <c r="Q109" s="128"/>
      <c r="R109" s="350"/>
      <c r="S109" s="350"/>
      <c r="T109" s="350"/>
      <c r="U109" s="350"/>
      <c r="V109" s="350"/>
      <c r="W109" s="350"/>
      <c r="X109" s="350"/>
    </row>
    <row r="110" spans="1:24" ht="12.75">
      <c r="A110" s="339"/>
      <c r="B110" s="337"/>
      <c r="C110" s="337"/>
      <c r="D110" s="337"/>
      <c r="E110" s="337"/>
      <c r="F110" s="337"/>
      <c r="G110" s="337"/>
      <c r="H110" s="337"/>
      <c r="I110" s="337"/>
      <c r="J110" s="337"/>
      <c r="K110" s="337"/>
      <c r="L110" s="337"/>
      <c r="M110" s="337"/>
      <c r="N110" s="337"/>
      <c r="O110" s="337"/>
      <c r="P110" s="337"/>
      <c r="Q110" s="128"/>
      <c r="R110" s="350"/>
      <c r="S110" s="350"/>
      <c r="T110" s="350"/>
      <c r="U110" s="350"/>
      <c r="V110" s="350"/>
      <c r="W110" s="350"/>
      <c r="X110" s="350"/>
    </row>
    <row r="111" spans="1:24" ht="12.75">
      <c r="A111" s="339"/>
      <c r="B111" s="337"/>
      <c r="C111" s="337"/>
      <c r="D111" s="337"/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  <c r="P111" s="337"/>
      <c r="Q111" s="128"/>
      <c r="R111" s="350"/>
      <c r="S111" s="350"/>
      <c r="T111" s="350"/>
      <c r="U111" s="350"/>
      <c r="V111" s="350"/>
      <c r="W111" s="350"/>
      <c r="X111" s="350"/>
    </row>
    <row r="112" spans="1:24" ht="12.75">
      <c r="A112" s="339"/>
      <c r="B112" s="337"/>
      <c r="C112" s="337"/>
      <c r="D112" s="337"/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7"/>
      <c r="P112" s="337"/>
      <c r="Q112" s="128"/>
      <c r="R112" s="350"/>
      <c r="S112" s="350"/>
      <c r="T112" s="350"/>
      <c r="U112" s="350"/>
      <c r="V112" s="350"/>
      <c r="W112" s="350"/>
      <c r="X112" s="350"/>
    </row>
    <row r="113" spans="1:24" ht="12.75">
      <c r="A113" s="339"/>
      <c r="B113" s="337"/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128"/>
      <c r="R113" s="350"/>
      <c r="S113" s="350"/>
      <c r="T113" s="350"/>
      <c r="U113" s="350"/>
      <c r="V113" s="350"/>
      <c r="W113" s="350"/>
      <c r="X113" s="350"/>
    </row>
    <row r="114" spans="1:24" ht="12.75">
      <c r="A114" s="339"/>
      <c r="B114" s="337"/>
      <c r="C114" s="337"/>
      <c r="D114" s="337"/>
      <c r="E114" s="337"/>
      <c r="F114" s="337"/>
      <c r="G114" s="337"/>
      <c r="H114" s="337"/>
      <c r="I114" s="337"/>
      <c r="J114" s="337"/>
      <c r="K114" s="337"/>
      <c r="L114" s="337"/>
      <c r="M114" s="337"/>
      <c r="N114" s="337"/>
      <c r="O114" s="337"/>
      <c r="P114" s="337"/>
      <c r="Q114" s="128"/>
      <c r="R114" s="350"/>
      <c r="S114" s="350"/>
      <c r="T114" s="350"/>
      <c r="U114" s="350"/>
      <c r="V114" s="350"/>
      <c r="W114" s="350"/>
      <c r="X114" s="350"/>
    </row>
    <row r="115" spans="1:24" ht="12.75">
      <c r="A115" s="339"/>
      <c r="B115" s="337"/>
      <c r="C115" s="337"/>
      <c r="D115" s="337"/>
      <c r="E115" s="337"/>
      <c r="F115" s="337"/>
      <c r="G115" s="337"/>
      <c r="H115" s="337"/>
      <c r="I115" s="337"/>
      <c r="J115" s="337"/>
      <c r="K115" s="337"/>
      <c r="L115" s="337"/>
      <c r="M115" s="337"/>
      <c r="N115" s="337"/>
      <c r="O115" s="337"/>
      <c r="P115" s="337"/>
      <c r="Q115" s="128"/>
      <c r="R115" s="350"/>
      <c r="S115" s="350"/>
      <c r="T115" s="350"/>
      <c r="U115" s="350"/>
      <c r="V115" s="350"/>
      <c r="W115" s="350"/>
      <c r="X115" s="350"/>
    </row>
    <row r="116" spans="1:24" ht="12.75">
      <c r="A116" s="339"/>
      <c r="B116" s="337"/>
      <c r="C116" s="337"/>
      <c r="D116" s="337"/>
      <c r="E116" s="337"/>
      <c r="F116" s="337"/>
      <c r="G116" s="337"/>
      <c r="H116" s="337"/>
      <c r="I116" s="337"/>
      <c r="J116" s="337"/>
      <c r="K116" s="337"/>
      <c r="L116" s="337"/>
      <c r="M116" s="337"/>
      <c r="N116" s="337"/>
      <c r="O116" s="337"/>
      <c r="P116" s="337"/>
      <c r="Q116" s="128"/>
      <c r="R116" s="350"/>
      <c r="S116" s="350"/>
      <c r="T116" s="350"/>
      <c r="U116" s="350"/>
      <c r="V116" s="350"/>
      <c r="W116" s="350"/>
      <c r="X116" s="350"/>
    </row>
    <row r="117" spans="1:24" ht="12.75">
      <c r="A117" s="339"/>
      <c r="B117" s="337"/>
      <c r="C117" s="337"/>
      <c r="D117" s="337"/>
      <c r="E117" s="337"/>
      <c r="F117" s="337"/>
      <c r="G117" s="337"/>
      <c r="H117" s="337"/>
      <c r="I117" s="337"/>
      <c r="J117" s="337"/>
      <c r="K117" s="337"/>
      <c r="L117" s="337"/>
      <c r="M117" s="337"/>
      <c r="N117" s="337"/>
      <c r="O117" s="337"/>
      <c r="P117" s="337"/>
      <c r="Q117" s="128"/>
      <c r="R117" s="350"/>
      <c r="S117" s="350"/>
      <c r="T117" s="350"/>
      <c r="U117" s="350"/>
      <c r="V117" s="350"/>
      <c r="W117" s="350"/>
      <c r="X117" s="350"/>
    </row>
    <row r="118" spans="1:24" ht="12.75">
      <c r="A118" s="339"/>
      <c r="B118" s="337"/>
      <c r="C118" s="337"/>
      <c r="D118" s="337"/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128"/>
      <c r="R118" s="350"/>
      <c r="S118" s="350"/>
      <c r="T118" s="350"/>
      <c r="U118" s="350"/>
      <c r="V118" s="350"/>
      <c r="W118" s="350"/>
      <c r="X118" s="350"/>
    </row>
    <row r="119" spans="1:24" ht="12.75">
      <c r="A119" s="339"/>
      <c r="B119" s="337"/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128"/>
      <c r="R119" s="350"/>
      <c r="S119" s="350"/>
      <c r="T119" s="350"/>
      <c r="U119" s="350"/>
      <c r="V119" s="350"/>
      <c r="W119" s="350"/>
      <c r="X119" s="350"/>
    </row>
    <row r="120" spans="1:24" ht="12.75">
      <c r="A120" s="339"/>
      <c r="B120" s="337"/>
      <c r="C120" s="337"/>
      <c r="D120" s="337"/>
      <c r="E120" s="337"/>
      <c r="F120" s="337"/>
      <c r="G120" s="337"/>
      <c r="H120" s="337"/>
      <c r="I120" s="337"/>
      <c r="J120" s="337"/>
      <c r="K120" s="337"/>
      <c r="L120" s="337"/>
      <c r="M120" s="337"/>
      <c r="N120" s="337"/>
      <c r="O120" s="337"/>
      <c r="P120" s="337"/>
      <c r="Q120" s="128"/>
      <c r="R120" s="350"/>
      <c r="S120" s="350"/>
      <c r="T120" s="350"/>
      <c r="U120" s="350"/>
      <c r="V120" s="350"/>
      <c r="W120" s="350"/>
      <c r="X120" s="350"/>
    </row>
    <row r="121" spans="1:24" ht="12.75">
      <c r="A121" s="339"/>
      <c r="B121" s="337"/>
      <c r="C121" s="337"/>
      <c r="D121" s="337"/>
      <c r="E121" s="337"/>
      <c r="F121" s="337"/>
      <c r="G121" s="337"/>
      <c r="H121" s="337"/>
      <c r="I121" s="337"/>
      <c r="J121" s="337"/>
      <c r="K121" s="337"/>
      <c r="L121" s="337"/>
      <c r="M121" s="337"/>
      <c r="N121" s="337"/>
      <c r="O121" s="337"/>
      <c r="P121" s="337"/>
      <c r="Q121" s="128"/>
      <c r="R121" s="350"/>
      <c r="S121" s="350"/>
      <c r="T121" s="350"/>
      <c r="U121" s="350"/>
      <c r="V121" s="350"/>
      <c r="W121" s="350"/>
      <c r="X121" s="350"/>
    </row>
    <row r="122" spans="1:24" ht="12.75">
      <c r="A122" s="339"/>
      <c r="B122" s="337"/>
      <c r="C122" s="337"/>
      <c r="D122" s="337"/>
      <c r="E122" s="337"/>
      <c r="F122" s="337"/>
      <c r="G122" s="337"/>
      <c r="H122" s="337"/>
      <c r="I122" s="337"/>
      <c r="J122" s="337"/>
      <c r="K122" s="337"/>
      <c r="L122" s="337"/>
      <c r="M122" s="337"/>
      <c r="N122" s="337"/>
      <c r="O122" s="337"/>
      <c r="P122" s="337"/>
      <c r="Q122" s="128"/>
      <c r="R122" s="350"/>
      <c r="S122" s="350"/>
      <c r="T122" s="350"/>
      <c r="U122" s="350"/>
      <c r="V122" s="350"/>
      <c r="W122" s="350"/>
      <c r="X122" s="350"/>
    </row>
    <row r="123" spans="1:24" ht="12.75">
      <c r="A123" s="339"/>
      <c r="B123" s="337"/>
      <c r="C123" s="337"/>
      <c r="D123" s="337"/>
      <c r="E123" s="337"/>
      <c r="F123" s="337"/>
      <c r="G123" s="337"/>
      <c r="H123" s="337"/>
      <c r="I123" s="337"/>
      <c r="J123" s="337"/>
      <c r="K123" s="337"/>
      <c r="L123" s="337"/>
      <c r="M123" s="337"/>
      <c r="N123" s="337"/>
      <c r="O123" s="337"/>
      <c r="P123" s="337"/>
      <c r="Q123" s="128"/>
      <c r="R123" s="350"/>
      <c r="S123" s="350"/>
      <c r="T123" s="350"/>
      <c r="U123" s="350"/>
      <c r="V123" s="350"/>
      <c r="W123" s="350"/>
      <c r="X123" s="350"/>
    </row>
    <row r="124" spans="1:24" ht="12.75">
      <c r="A124" s="339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  <c r="Q124" s="128"/>
      <c r="R124" s="350"/>
      <c r="S124" s="350"/>
      <c r="T124" s="350"/>
      <c r="U124" s="350"/>
      <c r="V124" s="350"/>
      <c r="W124" s="350"/>
      <c r="X124" s="350"/>
    </row>
    <row r="125" spans="1:24" ht="12.75">
      <c r="A125" s="339"/>
      <c r="B125" s="337"/>
      <c r="C125" s="337"/>
      <c r="D125" s="337"/>
      <c r="E125" s="337"/>
      <c r="F125" s="337"/>
      <c r="G125" s="337"/>
      <c r="H125" s="337"/>
      <c r="I125" s="337"/>
      <c r="J125" s="337"/>
      <c r="K125" s="337"/>
      <c r="L125" s="337"/>
      <c r="M125" s="337"/>
      <c r="N125" s="337"/>
      <c r="O125" s="337"/>
      <c r="P125" s="337"/>
      <c r="Q125" s="128"/>
      <c r="R125" s="350"/>
      <c r="S125" s="350"/>
      <c r="T125" s="350"/>
      <c r="U125" s="350"/>
      <c r="V125" s="350"/>
      <c r="W125" s="350"/>
      <c r="X125" s="350"/>
    </row>
    <row r="126" spans="1:24" ht="12.75">
      <c r="A126" s="339"/>
      <c r="B126" s="337"/>
      <c r="C126" s="337"/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  <c r="O126" s="337"/>
      <c r="P126" s="337"/>
      <c r="Q126" s="128"/>
      <c r="R126" s="350"/>
      <c r="S126" s="350"/>
      <c r="T126" s="350"/>
      <c r="U126" s="350"/>
      <c r="V126" s="350"/>
      <c r="W126" s="350"/>
      <c r="X126" s="350"/>
    </row>
    <row r="127" spans="1:24" ht="12.75">
      <c r="A127" s="339"/>
      <c r="B127" s="337"/>
      <c r="C127" s="337"/>
      <c r="D127" s="337"/>
      <c r="E127" s="337"/>
      <c r="F127" s="337"/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  <c r="Q127" s="128"/>
      <c r="R127" s="350"/>
      <c r="S127" s="350"/>
      <c r="T127" s="350"/>
      <c r="U127" s="350"/>
      <c r="V127" s="350"/>
      <c r="W127" s="350"/>
      <c r="X127" s="350"/>
    </row>
    <row r="128" spans="1:24" ht="12.75">
      <c r="A128" s="339"/>
      <c r="B128" s="337"/>
      <c r="C128" s="337"/>
      <c r="D128" s="337"/>
      <c r="E128" s="337"/>
      <c r="F128" s="337"/>
      <c r="G128" s="337"/>
      <c r="H128" s="337"/>
      <c r="I128" s="337"/>
      <c r="J128" s="337"/>
      <c r="K128" s="337"/>
      <c r="L128" s="337"/>
      <c r="M128" s="337"/>
      <c r="N128" s="337"/>
      <c r="O128" s="337"/>
      <c r="P128" s="337"/>
      <c r="Q128" s="128"/>
      <c r="R128" s="350"/>
      <c r="S128" s="350"/>
      <c r="T128" s="350"/>
      <c r="U128" s="350"/>
      <c r="V128" s="350"/>
      <c r="W128" s="350"/>
      <c r="X128" s="350"/>
    </row>
    <row r="129" spans="1:24" ht="12.75">
      <c r="A129" s="339"/>
      <c r="B129" s="337"/>
      <c r="C129" s="337"/>
      <c r="D129" s="337"/>
      <c r="E129" s="337"/>
      <c r="F129" s="337"/>
      <c r="G129" s="337"/>
      <c r="H129" s="337"/>
      <c r="I129" s="337"/>
      <c r="J129" s="337"/>
      <c r="K129" s="337"/>
      <c r="L129" s="337"/>
      <c r="M129" s="337"/>
      <c r="N129" s="337"/>
      <c r="O129" s="337"/>
      <c r="P129" s="337"/>
      <c r="Q129" s="128"/>
      <c r="R129" s="350"/>
      <c r="S129" s="350"/>
      <c r="T129" s="350"/>
      <c r="U129" s="350"/>
      <c r="V129" s="350"/>
      <c r="W129" s="350"/>
      <c r="X129" s="350"/>
    </row>
    <row r="130" spans="1:24" ht="12.75">
      <c r="A130" s="339"/>
      <c r="B130" s="337"/>
      <c r="C130" s="337"/>
      <c r="D130" s="337"/>
      <c r="E130" s="337"/>
      <c r="F130" s="337"/>
      <c r="G130" s="337"/>
      <c r="H130" s="337"/>
      <c r="I130" s="337"/>
      <c r="J130" s="337"/>
      <c r="K130" s="337"/>
      <c r="L130" s="337"/>
      <c r="M130" s="337"/>
      <c r="N130" s="337"/>
      <c r="O130" s="337"/>
      <c r="P130" s="337"/>
      <c r="Q130" s="128"/>
      <c r="R130" s="350"/>
      <c r="S130" s="350"/>
      <c r="T130" s="350"/>
      <c r="U130" s="350"/>
      <c r="V130" s="350"/>
      <c r="W130" s="350"/>
      <c r="X130" s="350"/>
    </row>
    <row r="131" spans="1:24" ht="12.75">
      <c r="A131" s="339"/>
      <c r="B131" s="337"/>
      <c r="C131" s="337"/>
      <c r="D131" s="337"/>
      <c r="E131" s="337"/>
      <c r="F131" s="337"/>
      <c r="G131" s="337"/>
      <c r="H131" s="337"/>
      <c r="I131" s="337"/>
      <c r="J131" s="337"/>
      <c r="K131" s="337"/>
      <c r="L131" s="337"/>
      <c r="M131" s="337"/>
      <c r="N131" s="337"/>
      <c r="O131" s="337"/>
      <c r="P131" s="337"/>
      <c r="Q131" s="128"/>
      <c r="R131" s="350"/>
      <c r="S131" s="350"/>
      <c r="T131" s="350"/>
      <c r="U131" s="350"/>
      <c r="V131" s="350"/>
      <c r="W131" s="350"/>
      <c r="X131" s="350"/>
    </row>
    <row r="132" spans="1:24" ht="12.75">
      <c r="A132" s="339"/>
      <c r="B132" s="337"/>
      <c r="C132" s="337"/>
      <c r="D132" s="337"/>
      <c r="E132" s="337"/>
      <c r="F132" s="337"/>
      <c r="G132" s="337"/>
      <c r="H132" s="337"/>
      <c r="I132" s="337"/>
      <c r="J132" s="337"/>
      <c r="K132" s="337"/>
      <c r="L132" s="337"/>
      <c r="M132" s="337"/>
      <c r="N132" s="337"/>
      <c r="O132" s="337"/>
      <c r="P132" s="337"/>
      <c r="Q132" s="128"/>
      <c r="R132" s="350"/>
      <c r="S132" s="350"/>
      <c r="T132" s="350"/>
      <c r="U132" s="350"/>
      <c r="V132" s="350"/>
      <c r="W132" s="350"/>
      <c r="X132" s="350"/>
    </row>
    <row r="133" spans="1:24" ht="12.75">
      <c r="A133" s="339"/>
      <c r="B133" s="337"/>
      <c r="C133" s="337"/>
      <c r="D133" s="337"/>
      <c r="E133" s="337"/>
      <c r="F133" s="337"/>
      <c r="G133" s="337"/>
      <c r="H133" s="337"/>
      <c r="I133" s="337"/>
      <c r="J133" s="337"/>
      <c r="K133" s="337"/>
      <c r="L133" s="337"/>
      <c r="M133" s="337"/>
      <c r="N133" s="337"/>
      <c r="O133" s="337"/>
      <c r="P133" s="337"/>
      <c r="Q133" s="128"/>
      <c r="R133" s="350"/>
      <c r="S133" s="350"/>
      <c r="T133" s="350"/>
      <c r="U133" s="350"/>
      <c r="V133" s="350"/>
      <c r="W133" s="350"/>
      <c r="X133" s="350"/>
    </row>
    <row r="134" spans="1:24" ht="12.75">
      <c r="A134" s="339"/>
      <c r="B134" s="337"/>
      <c r="C134" s="337"/>
      <c r="D134" s="337"/>
      <c r="E134" s="337"/>
      <c r="F134" s="337"/>
      <c r="G134" s="337"/>
      <c r="H134" s="337"/>
      <c r="I134" s="337"/>
      <c r="J134" s="337"/>
      <c r="K134" s="337"/>
      <c r="L134" s="337"/>
      <c r="M134" s="337"/>
      <c r="N134" s="337"/>
      <c r="O134" s="337"/>
      <c r="P134" s="337"/>
      <c r="Q134" s="128"/>
      <c r="R134" s="350"/>
      <c r="S134" s="350"/>
      <c r="T134" s="350"/>
      <c r="U134" s="350"/>
      <c r="V134" s="350"/>
      <c r="W134" s="350"/>
      <c r="X134" s="350"/>
    </row>
    <row r="135" spans="1:24" ht="12.75">
      <c r="A135" s="339"/>
      <c r="B135" s="337"/>
      <c r="C135" s="337"/>
      <c r="D135" s="337"/>
      <c r="E135" s="337"/>
      <c r="F135" s="337"/>
      <c r="G135" s="337"/>
      <c r="H135" s="337"/>
      <c r="I135" s="337"/>
      <c r="J135" s="337"/>
      <c r="K135" s="337"/>
      <c r="L135" s="337"/>
      <c r="M135" s="337"/>
      <c r="N135" s="337"/>
      <c r="O135" s="337"/>
      <c r="P135" s="337"/>
      <c r="Q135" s="128"/>
      <c r="R135" s="350"/>
      <c r="S135" s="350"/>
      <c r="T135" s="350"/>
      <c r="U135" s="350"/>
      <c r="V135" s="350"/>
      <c r="W135" s="350"/>
      <c r="X135" s="350"/>
    </row>
    <row r="136" spans="1:24" ht="12.75">
      <c r="A136" s="339"/>
      <c r="B136" s="337"/>
      <c r="C136" s="337"/>
      <c r="D136" s="337"/>
      <c r="E136" s="337"/>
      <c r="F136" s="337"/>
      <c r="G136" s="337"/>
      <c r="H136" s="337"/>
      <c r="I136" s="337"/>
      <c r="J136" s="337"/>
      <c r="K136" s="337"/>
      <c r="L136" s="337"/>
      <c r="M136" s="337"/>
      <c r="N136" s="337"/>
      <c r="O136" s="337"/>
      <c r="P136" s="337"/>
      <c r="Q136" s="128"/>
      <c r="R136" s="350"/>
      <c r="S136" s="350"/>
      <c r="T136" s="350"/>
      <c r="U136" s="350"/>
      <c r="V136" s="350"/>
      <c r="W136" s="350"/>
      <c r="X136" s="350"/>
    </row>
    <row r="137" spans="1:24" ht="12.75">
      <c r="A137" s="339"/>
      <c r="B137" s="337"/>
      <c r="C137" s="337"/>
      <c r="D137" s="337"/>
      <c r="E137" s="337"/>
      <c r="F137" s="337"/>
      <c r="G137" s="337"/>
      <c r="H137" s="337"/>
      <c r="I137" s="337"/>
      <c r="J137" s="337"/>
      <c r="K137" s="337"/>
      <c r="L137" s="337"/>
      <c r="M137" s="337"/>
      <c r="N137" s="337"/>
      <c r="O137" s="337"/>
      <c r="P137" s="337"/>
      <c r="Q137" s="128"/>
      <c r="R137" s="350"/>
      <c r="S137" s="350"/>
      <c r="T137" s="350"/>
      <c r="U137" s="350"/>
      <c r="V137" s="350"/>
      <c r="W137" s="350"/>
      <c r="X137" s="350"/>
    </row>
    <row r="138" spans="1:24" ht="12.75">
      <c r="A138" s="339"/>
      <c r="B138" s="337"/>
      <c r="C138" s="337"/>
      <c r="D138" s="337"/>
      <c r="E138" s="337"/>
      <c r="F138" s="337"/>
      <c r="G138" s="337"/>
      <c r="H138" s="337"/>
      <c r="I138" s="337"/>
      <c r="J138" s="337"/>
      <c r="K138" s="337"/>
      <c r="L138" s="337"/>
      <c r="M138" s="337"/>
      <c r="N138" s="337"/>
      <c r="O138" s="337"/>
      <c r="P138" s="337"/>
      <c r="Q138" s="128"/>
      <c r="R138" s="350"/>
      <c r="S138" s="350"/>
      <c r="T138" s="350"/>
      <c r="U138" s="350"/>
      <c r="V138" s="350"/>
      <c r="W138" s="350"/>
      <c r="X138" s="350"/>
    </row>
    <row r="139" spans="1:24" ht="12.75">
      <c r="A139" s="339"/>
      <c r="B139" s="337"/>
      <c r="C139" s="337"/>
      <c r="D139" s="337"/>
      <c r="E139" s="337"/>
      <c r="F139" s="337"/>
      <c r="G139" s="337"/>
      <c r="H139" s="337"/>
      <c r="I139" s="337"/>
      <c r="J139" s="337"/>
      <c r="K139" s="337"/>
      <c r="L139" s="337"/>
      <c r="M139" s="337"/>
      <c r="N139" s="337"/>
      <c r="O139" s="337"/>
      <c r="P139" s="337"/>
      <c r="Q139" s="128"/>
      <c r="R139" s="350"/>
      <c r="S139" s="350"/>
      <c r="T139" s="350"/>
      <c r="U139" s="350"/>
      <c r="V139" s="350"/>
      <c r="W139" s="350"/>
      <c r="X139" s="350"/>
    </row>
    <row r="140" spans="1:24" ht="12.75">
      <c r="A140" s="339"/>
      <c r="B140" s="337"/>
      <c r="C140" s="337"/>
      <c r="D140" s="337"/>
      <c r="E140" s="337"/>
      <c r="F140" s="337"/>
      <c r="G140" s="337"/>
      <c r="H140" s="337"/>
      <c r="I140" s="337"/>
      <c r="J140" s="337"/>
      <c r="K140" s="337"/>
      <c r="L140" s="337"/>
      <c r="M140" s="337"/>
      <c r="N140" s="337"/>
      <c r="O140" s="337"/>
      <c r="P140" s="337"/>
      <c r="Q140" s="128"/>
      <c r="R140" s="350"/>
      <c r="S140" s="350"/>
      <c r="T140" s="350"/>
      <c r="U140" s="350"/>
      <c r="V140" s="350"/>
      <c r="W140" s="350"/>
      <c r="X140" s="350"/>
    </row>
    <row r="141" spans="1:24" ht="12.75">
      <c r="A141" s="339"/>
      <c r="B141" s="337"/>
      <c r="C141" s="337"/>
      <c r="D141" s="337"/>
      <c r="E141" s="337"/>
      <c r="F141" s="337"/>
      <c r="G141" s="337"/>
      <c r="H141" s="337"/>
      <c r="I141" s="337"/>
      <c r="J141" s="337"/>
      <c r="K141" s="337"/>
      <c r="L141" s="337"/>
      <c r="M141" s="337"/>
      <c r="N141" s="337"/>
      <c r="O141" s="337"/>
      <c r="P141" s="337"/>
      <c r="Q141" s="128"/>
      <c r="R141" s="350"/>
      <c r="S141" s="350"/>
      <c r="T141" s="350"/>
      <c r="U141" s="350"/>
      <c r="V141" s="350"/>
      <c r="W141" s="350"/>
      <c r="X141" s="350"/>
    </row>
    <row r="142" spans="1:24" ht="12.75">
      <c r="A142" s="339"/>
      <c r="B142" s="337"/>
      <c r="C142" s="337"/>
      <c r="D142" s="337"/>
      <c r="E142" s="337"/>
      <c r="F142" s="337"/>
      <c r="G142" s="337"/>
      <c r="H142" s="337"/>
      <c r="I142" s="337"/>
      <c r="J142" s="337"/>
      <c r="K142" s="337"/>
      <c r="L142" s="337"/>
      <c r="M142" s="337"/>
      <c r="N142" s="337"/>
      <c r="O142" s="337"/>
      <c r="P142" s="337"/>
      <c r="Q142" s="128"/>
      <c r="R142" s="350"/>
      <c r="S142" s="350"/>
      <c r="T142" s="350"/>
      <c r="U142" s="350"/>
      <c r="V142" s="350"/>
      <c r="W142" s="350"/>
      <c r="X142" s="350"/>
    </row>
    <row r="143" spans="1:24" ht="12.75">
      <c r="A143" s="339"/>
      <c r="B143" s="337"/>
      <c r="C143" s="337"/>
      <c r="D143" s="337"/>
      <c r="E143" s="337"/>
      <c r="F143" s="337"/>
      <c r="G143" s="337"/>
      <c r="H143" s="337"/>
      <c r="I143" s="337"/>
      <c r="J143" s="337"/>
      <c r="K143" s="337"/>
      <c r="L143" s="337"/>
      <c r="M143" s="337"/>
      <c r="N143" s="337"/>
      <c r="O143" s="337"/>
      <c r="P143" s="337"/>
      <c r="Q143" s="128"/>
      <c r="R143" s="350"/>
      <c r="S143" s="350"/>
      <c r="T143" s="350"/>
      <c r="U143" s="350"/>
      <c r="V143" s="350"/>
      <c r="W143" s="350"/>
      <c r="X143" s="350"/>
    </row>
    <row r="144" spans="1:24" ht="12.75">
      <c r="A144" s="339"/>
      <c r="B144" s="337"/>
      <c r="C144" s="337"/>
      <c r="D144" s="337"/>
      <c r="E144" s="337"/>
      <c r="F144" s="337"/>
      <c r="G144" s="337"/>
      <c r="H144" s="337"/>
      <c r="I144" s="337"/>
      <c r="J144" s="337"/>
      <c r="K144" s="337"/>
      <c r="L144" s="337"/>
      <c r="M144" s="337"/>
      <c r="N144" s="337"/>
      <c r="O144" s="337"/>
      <c r="P144" s="337"/>
      <c r="Q144" s="128"/>
      <c r="R144" s="350"/>
      <c r="S144" s="350"/>
      <c r="T144" s="350"/>
      <c r="U144" s="350"/>
      <c r="V144" s="350"/>
      <c r="W144" s="350"/>
      <c r="X144" s="350"/>
    </row>
    <row r="145" spans="1:24" ht="12.75">
      <c r="A145" s="339"/>
      <c r="B145" s="337"/>
      <c r="C145" s="337"/>
      <c r="D145" s="337"/>
      <c r="E145" s="337"/>
      <c r="F145" s="337"/>
      <c r="G145" s="337"/>
      <c r="H145" s="337"/>
      <c r="I145" s="337"/>
      <c r="J145" s="337"/>
      <c r="K145" s="337"/>
      <c r="L145" s="337"/>
      <c r="M145" s="337"/>
      <c r="N145" s="337"/>
      <c r="O145" s="337"/>
      <c r="P145" s="337"/>
      <c r="Q145" s="128"/>
      <c r="R145" s="350"/>
      <c r="S145" s="350"/>
      <c r="T145" s="350"/>
      <c r="U145" s="350"/>
      <c r="V145" s="350"/>
      <c r="W145" s="350"/>
      <c r="X145" s="350"/>
    </row>
    <row r="146" spans="1:24" ht="12.75">
      <c r="A146" s="339"/>
      <c r="B146" s="337"/>
      <c r="C146" s="337"/>
      <c r="D146" s="337"/>
      <c r="E146" s="337"/>
      <c r="F146" s="337"/>
      <c r="G146" s="337"/>
      <c r="H146" s="337"/>
      <c r="I146" s="337"/>
      <c r="J146" s="337"/>
      <c r="K146" s="337"/>
      <c r="L146" s="337"/>
      <c r="M146" s="337"/>
      <c r="N146" s="337"/>
      <c r="O146" s="337"/>
      <c r="P146" s="337"/>
      <c r="Q146" s="128"/>
      <c r="R146" s="350"/>
      <c r="S146" s="350"/>
      <c r="T146" s="350"/>
      <c r="U146" s="350"/>
      <c r="V146" s="350"/>
      <c r="W146" s="350"/>
      <c r="X146" s="350"/>
    </row>
    <row r="147" spans="1:24" ht="12.75">
      <c r="A147" s="339"/>
      <c r="B147" s="337"/>
      <c r="C147" s="337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128"/>
      <c r="R147" s="350"/>
      <c r="S147" s="350"/>
      <c r="T147" s="350"/>
      <c r="U147" s="350"/>
      <c r="V147" s="350"/>
      <c r="W147" s="350"/>
      <c r="X147" s="350"/>
    </row>
    <row r="148" spans="1:24" ht="12.75">
      <c r="A148" s="339"/>
      <c r="B148" s="337"/>
      <c r="C148" s="337"/>
      <c r="D148" s="337"/>
      <c r="E148" s="337"/>
      <c r="F148" s="337"/>
      <c r="G148" s="337"/>
      <c r="H148" s="337"/>
      <c r="I148" s="337"/>
      <c r="J148" s="337"/>
      <c r="K148" s="337"/>
      <c r="L148" s="337"/>
      <c r="M148" s="337"/>
      <c r="N148" s="337"/>
      <c r="O148" s="337"/>
      <c r="P148" s="337"/>
      <c r="Q148" s="128"/>
      <c r="R148" s="350"/>
      <c r="S148" s="350"/>
      <c r="T148" s="350"/>
      <c r="U148" s="350"/>
      <c r="V148" s="350"/>
      <c r="W148" s="350"/>
      <c r="X148" s="350"/>
    </row>
    <row r="149" spans="1:24" ht="12.75">
      <c r="A149" s="339"/>
      <c r="B149" s="337"/>
      <c r="C149" s="337"/>
      <c r="D149" s="337"/>
      <c r="E149" s="337"/>
      <c r="F149" s="337"/>
      <c r="G149" s="337"/>
      <c r="H149" s="337"/>
      <c r="I149" s="337"/>
      <c r="J149" s="337"/>
      <c r="K149" s="337"/>
      <c r="L149" s="337"/>
      <c r="M149" s="337"/>
      <c r="N149" s="337"/>
      <c r="O149" s="337"/>
      <c r="P149" s="337"/>
      <c r="Q149" s="128"/>
      <c r="R149" s="350"/>
      <c r="S149" s="350"/>
      <c r="T149" s="350"/>
      <c r="U149" s="350"/>
      <c r="V149" s="350"/>
      <c r="W149" s="350"/>
      <c r="X149" s="350"/>
    </row>
    <row r="150" spans="1:24" ht="12.75">
      <c r="A150" s="339"/>
      <c r="B150" s="337"/>
      <c r="C150" s="337"/>
      <c r="D150" s="337"/>
      <c r="E150" s="337"/>
      <c r="F150" s="337"/>
      <c r="G150" s="337"/>
      <c r="H150" s="337"/>
      <c r="I150" s="337"/>
      <c r="J150" s="337"/>
      <c r="K150" s="337"/>
      <c r="L150" s="337"/>
      <c r="M150" s="337"/>
      <c r="N150" s="337"/>
      <c r="O150" s="337"/>
      <c r="P150" s="337"/>
      <c r="Q150" s="128"/>
      <c r="R150" s="350"/>
      <c r="S150" s="350"/>
      <c r="T150" s="350"/>
      <c r="U150" s="350"/>
      <c r="V150" s="350"/>
      <c r="W150" s="350"/>
      <c r="X150" s="350"/>
    </row>
    <row r="151" spans="1:24" ht="12.75">
      <c r="A151" s="339"/>
      <c r="B151" s="337"/>
      <c r="C151" s="337"/>
      <c r="D151" s="337"/>
      <c r="E151" s="337"/>
      <c r="F151" s="337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128"/>
      <c r="R151" s="350"/>
      <c r="S151" s="350"/>
      <c r="T151" s="350"/>
      <c r="U151" s="350"/>
      <c r="V151" s="350"/>
      <c r="W151" s="350"/>
      <c r="X151" s="350"/>
    </row>
    <row r="152" spans="1:24" ht="12.75">
      <c r="A152" s="339"/>
      <c r="B152" s="337"/>
      <c r="C152" s="337"/>
      <c r="D152" s="337"/>
      <c r="E152" s="337"/>
      <c r="F152" s="337"/>
      <c r="G152" s="337"/>
      <c r="H152" s="337"/>
      <c r="I152" s="337"/>
      <c r="J152" s="337"/>
      <c r="K152" s="337"/>
      <c r="L152" s="337"/>
      <c r="M152" s="337"/>
      <c r="N152" s="337"/>
      <c r="O152" s="337"/>
      <c r="P152" s="337"/>
      <c r="Q152" s="128"/>
      <c r="R152" s="350"/>
      <c r="S152" s="350"/>
      <c r="T152" s="350"/>
      <c r="U152" s="350"/>
      <c r="V152" s="350"/>
      <c r="W152" s="350"/>
      <c r="X152" s="350"/>
    </row>
    <row r="153" spans="1:24" ht="12.75">
      <c r="A153" s="339"/>
      <c r="B153" s="337"/>
      <c r="C153" s="337"/>
      <c r="D153" s="337"/>
      <c r="E153" s="337"/>
      <c r="F153" s="337"/>
      <c r="G153" s="337"/>
      <c r="H153" s="337"/>
      <c r="I153" s="337"/>
      <c r="J153" s="337"/>
      <c r="K153" s="337"/>
      <c r="L153" s="337"/>
      <c r="M153" s="337"/>
      <c r="N153" s="337"/>
      <c r="O153" s="337"/>
      <c r="P153" s="337"/>
      <c r="Q153" s="128"/>
      <c r="R153" s="350"/>
      <c r="S153" s="350"/>
      <c r="T153" s="350"/>
      <c r="U153" s="350"/>
      <c r="V153" s="350"/>
      <c r="W153" s="350"/>
      <c r="X153" s="350"/>
    </row>
    <row r="154" spans="1:24" ht="12.75">
      <c r="A154" s="339"/>
      <c r="B154" s="337"/>
      <c r="C154" s="337"/>
      <c r="D154" s="337"/>
      <c r="E154" s="337"/>
      <c r="F154" s="337"/>
      <c r="G154" s="337"/>
      <c r="H154" s="337"/>
      <c r="I154" s="337"/>
      <c r="J154" s="337"/>
      <c r="K154" s="337"/>
      <c r="L154" s="337"/>
      <c r="M154" s="337"/>
      <c r="N154" s="337"/>
      <c r="O154" s="337"/>
      <c r="P154" s="337"/>
      <c r="Q154" s="128"/>
      <c r="R154" s="350"/>
      <c r="S154" s="350"/>
      <c r="T154" s="350"/>
      <c r="U154" s="350"/>
      <c r="V154" s="350"/>
      <c r="W154" s="350"/>
      <c r="X154" s="350"/>
    </row>
    <row r="155" spans="1:24" ht="12.75">
      <c r="A155" s="339"/>
      <c r="B155" s="337"/>
      <c r="C155" s="337"/>
      <c r="D155" s="337"/>
      <c r="E155" s="337"/>
      <c r="F155" s="337"/>
      <c r="G155" s="337"/>
      <c r="H155" s="337"/>
      <c r="I155" s="337"/>
      <c r="J155" s="337"/>
      <c r="K155" s="337"/>
      <c r="L155" s="337"/>
      <c r="M155" s="337"/>
      <c r="N155" s="337"/>
      <c r="O155" s="337"/>
      <c r="P155" s="337"/>
      <c r="Q155" s="128"/>
      <c r="R155" s="350"/>
      <c r="S155" s="350"/>
      <c r="T155" s="350"/>
      <c r="U155" s="350"/>
      <c r="V155" s="350"/>
      <c r="W155" s="350"/>
      <c r="X155" s="350"/>
    </row>
    <row r="156" spans="1:24" ht="12.75">
      <c r="A156" s="339"/>
      <c r="B156" s="337"/>
      <c r="C156" s="337"/>
      <c r="D156" s="337"/>
      <c r="E156" s="337"/>
      <c r="F156" s="337"/>
      <c r="G156" s="337"/>
      <c r="H156" s="337"/>
      <c r="I156" s="337"/>
      <c r="J156" s="337"/>
      <c r="K156" s="337"/>
      <c r="L156" s="337"/>
      <c r="M156" s="337"/>
      <c r="N156" s="337"/>
      <c r="O156" s="337"/>
      <c r="P156" s="337"/>
      <c r="Q156" s="128"/>
      <c r="R156" s="350"/>
      <c r="S156" s="350"/>
      <c r="T156" s="350"/>
      <c r="U156" s="350"/>
      <c r="V156" s="350"/>
      <c r="W156" s="350"/>
      <c r="X156" s="350"/>
    </row>
    <row r="157" spans="1:24" ht="12.75">
      <c r="A157" s="339"/>
      <c r="B157" s="337"/>
      <c r="C157" s="337"/>
      <c r="D157" s="337"/>
      <c r="E157" s="337"/>
      <c r="F157" s="337"/>
      <c r="G157" s="337"/>
      <c r="H157" s="337"/>
      <c r="I157" s="337"/>
      <c r="J157" s="337"/>
      <c r="K157" s="337"/>
      <c r="L157" s="337"/>
      <c r="M157" s="337"/>
      <c r="N157" s="337"/>
      <c r="O157" s="337"/>
      <c r="P157" s="337"/>
      <c r="Q157" s="128"/>
      <c r="R157" s="350"/>
      <c r="S157" s="350"/>
      <c r="T157" s="350"/>
      <c r="U157" s="350"/>
      <c r="V157" s="350"/>
      <c r="W157" s="350"/>
      <c r="X157" s="350"/>
    </row>
    <row r="158" spans="1:24" ht="12.75">
      <c r="A158" s="339"/>
      <c r="B158" s="337"/>
      <c r="C158" s="337"/>
      <c r="D158" s="337"/>
      <c r="E158" s="337"/>
      <c r="F158" s="337"/>
      <c r="G158" s="337"/>
      <c r="H158" s="337"/>
      <c r="I158" s="337"/>
      <c r="J158" s="337"/>
      <c r="K158" s="337"/>
      <c r="L158" s="337"/>
      <c r="M158" s="337"/>
      <c r="N158" s="337"/>
      <c r="O158" s="337"/>
      <c r="P158" s="337"/>
      <c r="Q158" s="128"/>
      <c r="R158" s="350"/>
      <c r="S158" s="350"/>
      <c r="T158" s="350"/>
      <c r="U158" s="350"/>
      <c r="V158" s="350"/>
      <c r="W158" s="350"/>
      <c r="X158" s="350"/>
    </row>
    <row r="159" spans="1:24" ht="12.75">
      <c r="A159" s="339"/>
      <c r="B159" s="337"/>
      <c r="C159" s="337"/>
      <c r="D159" s="337"/>
      <c r="E159" s="337"/>
      <c r="F159" s="337"/>
      <c r="G159" s="337"/>
      <c r="H159" s="337"/>
      <c r="I159" s="337"/>
      <c r="J159" s="337"/>
      <c r="K159" s="337"/>
      <c r="L159" s="337"/>
      <c r="M159" s="337"/>
      <c r="N159" s="337"/>
      <c r="O159" s="337"/>
      <c r="P159" s="337"/>
      <c r="Q159" s="128"/>
      <c r="R159" s="350"/>
      <c r="S159" s="350"/>
      <c r="T159" s="350"/>
      <c r="U159" s="350"/>
      <c r="V159" s="350"/>
      <c r="W159" s="350"/>
      <c r="X159" s="350"/>
    </row>
    <row r="160" spans="1:24" ht="12.75">
      <c r="A160" s="339"/>
      <c r="B160" s="337"/>
      <c r="C160" s="337"/>
      <c r="D160" s="337"/>
      <c r="E160" s="337"/>
      <c r="F160" s="337"/>
      <c r="G160" s="337"/>
      <c r="H160" s="337"/>
      <c r="I160" s="337"/>
      <c r="J160" s="337"/>
      <c r="K160" s="337"/>
      <c r="L160" s="337"/>
      <c r="M160" s="337"/>
      <c r="N160" s="337"/>
      <c r="O160" s="337"/>
      <c r="P160" s="337"/>
      <c r="Q160" s="128"/>
      <c r="R160" s="350"/>
      <c r="S160" s="350"/>
      <c r="T160" s="350"/>
      <c r="U160" s="350"/>
      <c r="V160" s="350"/>
      <c r="W160" s="350"/>
      <c r="X160" s="350"/>
    </row>
    <row r="161" spans="1:24" ht="12.75">
      <c r="A161" s="339"/>
      <c r="B161" s="337"/>
      <c r="C161" s="337"/>
      <c r="D161" s="337"/>
      <c r="E161" s="337"/>
      <c r="F161" s="337"/>
      <c r="G161" s="337"/>
      <c r="H161" s="337"/>
      <c r="I161" s="337"/>
      <c r="J161" s="337"/>
      <c r="K161" s="337"/>
      <c r="L161" s="337"/>
      <c r="M161" s="337"/>
      <c r="N161" s="337"/>
      <c r="O161" s="337"/>
      <c r="P161" s="337"/>
      <c r="Q161" s="128"/>
      <c r="R161" s="350"/>
      <c r="S161" s="350"/>
      <c r="T161" s="350"/>
      <c r="U161" s="350"/>
      <c r="V161" s="350"/>
      <c r="W161" s="350"/>
      <c r="X161" s="350"/>
    </row>
    <row r="162" spans="1:24" ht="12.75">
      <c r="A162" s="339"/>
      <c r="B162" s="337"/>
      <c r="C162" s="337"/>
      <c r="D162" s="337"/>
      <c r="E162" s="337"/>
      <c r="F162" s="337"/>
      <c r="G162" s="337"/>
      <c r="H162" s="337"/>
      <c r="I162" s="337"/>
      <c r="J162" s="337"/>
      <c r="K162" s="337"/>
      <c r="L162" s="337"/>
      <c r="M162" s="337"/>
      <c r="N162" s="337"/>
      <c r="O162" s="337"/>
      <c r="P162" s="337"/>
      <c r="Q162" s="128"/>
      <c r="R162" s="350"/>
      <c r="S162" s="350"/>
      <c r="T162" s="350"/>
      <c r="U162" s="350"/>
      <c r="V162" s="350"/>
      <c r="W162" s="350"/>
      <c r="X162" s="350"/>
    </row>
    <row r="163" spans="1:24" ht="12.75">
      <c r="A163" s="339"/>
      <c r="B163" s="337"/>
      <c r="C163" s="337"/>
      <c r="D163" s="337"/>
      <c r="E163" s="337"/>
      <c r="F163" s="337"/>
      <c r="G163" s="337"/>
      <c r="H163" s="337"/>
      <c r="I163" s="337"/>
      <c r="J163" s="337"/>
      <c r="K163" s="337"/>
      <c r="L163" s="337"/>
      <c r="M163" s="337"/>
      <c r="N163" s="337"/>
      <c r="O163" s="337"/>
      <c r="P163" s="337"/>
      <c r="Q163" s="128"/>
      <c r="R163" s="350"/>
      <c r="S163" s="350"/>
      <c r="T163" s="350"/>
      <c r="U163" s="350"/>
      <c r="V163" s="350"/>
      <c r="W163" s="350"/>
      <c r="X163" s="350"/>
    </row>
    <row r="164" spans="1:24" ht="12.75">
      <c r="A164" s="339"/>
      <c r="B164" s="337"/>
      <c r="C164" s="337"/>
      <c r="D164" s="337"/>
      <c r="E164" s="337"/>
      <c r="F164" s="337"/>
      <c r="G164" s="337"/>
      <c r="H164" s="337"/>
      <c r="I164" s="337"/>
      <c r="J164" s="337"/>
      <c r="K164" s="337"/>
      <c r="L164" s="337"/>
      <c r="M164" s="337"/>
      <c r="N164" s="337"/>
      <c r="O164" s="337"/>
      <c r="P164" s="337"/>
      <c r="Q164" s="128"/>
      <c r="R164" s="350"/>
      <c r="S164" s="350"/>
      <c r="T164" s="350"/>
      <c r="U164" s="350"/>
      <c r="V164" s="350"/>
      <c r="W164" s="350"/>
      <c r="X164" s="350"/>
    </row>
    <row r="165" spans="1:24" ht="12.75">
      <c r="A165" s="339"/>
      <c r="B165" s="337"/>
      <c r="C165" s="337"/>
      <c r="D165" s="337"/>
      <c r="E165" s="337"/>
      <c r="F165" s="337"/>
      <c r="G165" s="337"/>
      <c r="H165" s="337"/>
      <c r="I165" s="337"/>
      <c r="J165" s="337"/>
      <c r="K165" s="337"/>
      <c r="L165" s="337"/>
      <c r="M165" s="337"/>
      <c r="N165" s="337"/>
      <c r="O165" s="337"/>
      <c r="P165" s="337"/>
      <c r="Q165" s="128"/>
      <c r="R165" s="350"/>
      <c r="S165" s="350"/>
      <c r="T165" s="350"/>
      <c r="U165" s="350"/>
      <c r="V165" s="350"/>
      <c r="W165" s="350"/>
      <c r="X165" s="350"/>
    </row>
    <row r="166" spans="1:24" ht="12.75">
      <c r="A166" s="339"/>
      <c r="B166" s="337"/>
      <c r="C166" s="337"/>
      <c r="D166" s="337"/>
      <c r="E166" s="337"/>
      <c r="F166" s="337"/>
      <c r="G166" s="337"/>
      <c r="H166" s="337"/>
      <c r="I166" s="337"/>
      <c r="J166" s="337"/>
      <c r="K166" s="337"/>
      <c r="L166" s="337"/>
      <c r="M166" s="337"/>
      <c r="N166" s="337"/>
      <c r="O166" s="337"/>
      <c r="P166" s="337"/>
      <c r="Q166" s="128"/>
      <c r="R166" s="350"/>
      <c r="S166" s="350"/>
      <c r="T166" s="350"/>
      <c r="U166" s="350"/>
      <c r="V166" s="350"/>
      <c r="W166" s="350"/>
      <c r="X166" s="350"/>
    </row>
    <row r="167" spans="1:24" ht="12.75">
      <c r="A167" s="339"/>
      <c r="B167" s="337"/>
      <c r="C167" s="337"/>
      <c r="D167" s="337"/>
      <c r="E167" s="337"/>
      <c r="F167" s="337"/>
      <c r="G167" s="337"/>
      <c r="H167" s="337"/>
      <c r="I167" s="337"/>
      <c r="J167" s="337"/>
      <c r="K167" s="337"/>
      <c r="L167" s="337"/>
      <c r="M167" s="337"/>
      <c r="N167" s="337"/>
      <c r="O167" s="337"/>
      <c r="P167" s="337"/>
      <c r="Q167" s="128"/>
      <c r="R167" s="350"/>
      <c r="S167" s="350"/>
      <c r="T167" s="350"/>
      <c r="U167" s="350"/>
      <c r="V167" s="350"/>
      <c r="W167" s="350"/>
      <c r="X167" s="350"/>
    </row>
    <row r="168" spans="1:24" ht="12.75">
      <c r="A168" s="339"/>
      <c r="B168" s="337"/>
      <c r="C168" s="337"/>
      <c r="D168" s="337"/>
      <c r="E168" s="337"/>
      <c r="F168" s="337"/>
      <c r="G168" s="337"/>
      <c r="H168" s="337"/>
      <c r="I168" s="337"/>
      <c r="J168" s="337"/>
      <c r="K168" s="337"/>
      <c r="L168" s="337"/>
      <c r="M168" s="337"/>
      <c r="N168" s="337"/>
      <c r="O168" s="337"/>
      <c r="P168" s="337"/>
      <c r="Q168" s="128"/>
      <c r="R168" s="350"/>
      <c r="S168" s="350"/>
      <c r="T168" s="350"/>
      <c r="U168" s="350"/>
      <c r="V168" s="350"/>
      <c r="W168" s="350"/>
      <c r="X168" s="350"/>
    </row>
    <row r="169" spans="1:24" ht="12.75">
      <c r="A169" s="339"/>
      <c r="B169" s="337"/>
      <c r="C169" s="337"/>
      <c r="D169" s="337"/>
      <c r="E169" s="337"/>
      <c r="F169" s="337"/>
      <c r="G169" s="337"/>
      <c r="H169" s="337"/>
      <c r="I169" s="337"/>
      <c r="J169" s="337"/>
      <c r="K169" s="337"/>
      <c r="L169" s="337"/>
      <c r="M169" s="337"/>
      <c r="N169" s="337"/>
      <c r="O169" s="337"/>
      <c r="P169" s="337"/>
      <c r="Q169" s="128"/>
      <c r="R169" s="350"/>
      <c r="S169" s="350"/>
      <c r="T169" s="350"/>
      <c r="U169" s="350"/>
      <c r="V169" s="350"/>
      <c r="W169" s="350"/>
      <c r="X169" s="350"/>
    </row>
    <row r="170" spans="1:24" ht="12.75">
      <c r="A170" s="339"/>
      <c r="B170" s="337"/>
      <c r="C170" s="337"/>
      <c r="D170" s="337"/>
      <c r="E170" s="337"/>
      <c r="F170" s="337"/>
      <c r="G170" s="337"/>
      <c r="H170" s="337"/>
      <c r="I170" s="337"/>
      <c r="J170" s="337"/>
      <c r="K170" s="337"/>
      <c r="L170" s="337"/>
      <c r="M170" s="337"/>
      <c r="N170" s="337"/>
      <c r="O170" s="337"/>
      <c r="P170" s="337"/>
      <c r="Q170" s="128"/>
      <c r="R170" s="350"/>
      <c r="S170" s="350"/>
      <c r="T170" s="350"/>
      <c r="U170" s="350"/>
      <c r="V170" s="350"/>
      <c r="W170" s="350"/>
      <c r="X170" s="350"/>
    </row>
    <row r="171" spans="1:24" ht="12.75">
      <c r="A171" s="339"/>
      <c r="B171" s="337"/>
      <c r="C171" s="337"/>
      <c r="D171" s="337"/>
      <c r="E171" s="337"/>
      <c r="F171" s="337"/>
      <c r="G171" s="337"/>
      <c r="H171" s="337"/>
      <c r="I171" s="337"/>
      <c r="J171" s="337"/>
      <c r="K171" s="337"/>
      <c r="L171" s="337"/>
      <c r="M171" s="337"/>
      <c r="N171" s="337"/>
      <c r="O171" s="337"/>
      <c r="P171" s="337"/>
      <c r="Q171" s="128"/>
      <c r="R171" s="350"/>
      <c r="S171" s="350"/>
      <c r="T171" s="350"/>
      <c r="U171" s="350"/>
      <c r="V171" s="350"/>
      <c r="W171" s="350"/>
      <c r="X171" s="350"/>
    </row>
    <row r="172" spans="1:24" ht="12.75">
      <c r="A172" s="339"/>
      <c r="B172" s="337"/>
      <c r="C172" s="337"/>
      <c r="D172" s="337"/>
      <c r="E172" s="337"/>
      <c r="F172" s="337"/>
      <c r="G172" s="337"/>
      <c r="H172" s="337"/>
      <c r="I172" s="337"/>
      <c r="J172" s="337"/>
      <c r="K172" s="337"/>
      <c r="L172" s="337"/>
      <c r="M172" s="337"/>
      <c r="N172" s="337"/>
      <c r="O172" s="337"/>
      <c r="P172" s="337"/>
      <c r="Q172" s="128"/>
      <c r="R172" s="350"/>
      <c r="S172" s="350"/>
      <c r="T172" s="350"/>
      <c r="U172" s="350"/>
      <c r="V172" s="350"/>
      <c r="W172" s="350"/>
      <c r="X172" s="350"/>
    </row>
    <row r="173" spans="1:24" ht="12.75">
      <c r="A173" s="339"/>
      <c r="B173" s="337"/>
      <c r="C173" s="337"/>
      <c r="D173" s="337"/>
      <c r="E173" s="337"/>
      <c r="F173" s="337"/>
      <c r="G173" s="337"/>
      <c r="H173" s="337"/>
      <c r="I173" s="337"/>
      <c r="J173" s="337"/>
      <c r="K173" s="337"/>
      <c r="L173" s="337"/>
      <c r="M173" s="337"/>
      <c r="N173" s="337"/>
      <c r="O173" s="337"/>
      <c r="P173" s="337"/>
      <c r="Q173" s="128"/>
      <c r="R173" s="350"/>
      <c r="S173" s="350"/>
      <c r="T173" s="350"/>
      <c r="U173" s="350"/>
      <c r="V173" s="350"/>
      <c r="W173" s="350"/>
      <c r="X173" s="350"/>
    </row>
    <row r="174" spans="1:24" ht="12.75">
      <c r="A174" s="339"/>
      <c r="B174" s="337"/>
      <c r="C174" s="337"/>
      <c r="D174" s="337"/>
      <c r="E174" s="337"/>
      <c r="F174" s="337"/>
      <c r="G174" s="337"/>
      <c r="H174" s="337"/>
      <c r="I174" s="337"/>
      <c r="J174" s="337"/>
      <c r="K174" s="337"/>
      <c r="L174" s="337"/>
      <c r="M174" s="337"/>
      <c r="N174" s="337"/>
      <c r="O174" s="337"/>
      <c r="P174" s="337"/>
      <c r="Q174" s="128"/>
      <c r="R174" s="350"/>
      <c r="S174" s="350"/>
      <c r="T174" s="350"/>
      <c r="U174" s="350"/>
      <c r="V174" s="350"/>
      <c r="W174" s="350"/>
      <c r="X174" s="350"/>
    </row>
    <row r="175" spans="1:24" ht="12.75">
      <c r="A175" s="337"/>
      <c r="B175" s="337"/>
      <c r="C175" s="337"/>
      <c r="D175" s="337"/>
      <c r="E175" s="337"/>
      <c r="F175" s="337"/>
      <c r="G175" s="337"/>
      <c r="H175" s="337"/>
      <c r="I175" s="337"/>
      <c r="J175" s="337"/>
      <c r="K175" s="337"/>
      <c r="L175" s="337"/>
      <c r="M175" s="337"/>
      <c r="N175" s="337"/>
      <c r="O175" s="337"/>
      <c r="P175" s="337"/>
      <c r="Q175" s="128"/>
      <c r="R175" s="350"/>
      <c r="S175" s="350"/>
      <c r="T175" s="350"/>
      <c r="U175" s="350"/>
      <c r="V175" s="350"/>
      <c r="W175" s="350"/>
      <c r="X175" s="350"/>
    </row>
    <row r="176" spans="1:24" ht="12.75">
      <c r="A176" s="337"/>
      <c r="B176" s="337"/>
      <c r="C176" s="337"/>
      <c r="D176" s="337"/>
      <c r="E176" s="337"/>
      <c r="F176" s="337"/>
      <c r="G176" s="337"/>
      <c r="H176" s="337"/>
      <c r="I176" s="337"/>
      <c r="J176" s="337"/>
      <c r="K176" s="337"/>
      <c r="L176" s="337"/>
      <c r="M176" s="337"/>
      <c r="N176" s="337"/>
      <c r="O176" s="337"/>
      <c r="P176" s="337"/>
      <c r="Q176" s="128"/>
      <c r="R176" s="350"/>
      <c r="S176" s="350"/>
      <c r="T176" s="350"/>
      <c r="U176" s="350"/>
      <c r="V176" s="350"/>
      <c r="W176" s="350"/>
      <c r="X176" s="350"/>
    </row>
    <row r="177" spans="1:24" ht="12.75">
      <c r="A177" s="337"/>
      <c r="B177" s="337"/>
      <c r="C177" s="337"/>
      <c r="D177" s="337"/>
      <c r="E177" s="337"/>
      <c r="F177" s="337"/>
      <c r="G177" s="337"/>
      <c r="H177" s="337"/>
      <c r="I177" s="337"/>
      <c r="J177" s="337"/>
      <c r="K177" s="337"/>
      <c r="L177" s="337"/>
      <c r="M177" s="337"/>
      <c r="N177" s="337"/>
      <c r="O177" s="337"/>
      <c r="P177" s="337"/>
      <c r="Q177" s="128"/>
      <c r="R177" s="350"/>
      <c r="S177" s="350"/>
      <c r="T177" s="350"/>
      <c r="U177" s="350"/>
      <c r="V177" s="350"/>
      <c r="W177" s="350"/>
      <c r="X177" s="350"/>
    </row>
    <row r="178" ht="12.75">
      <c r="X178" s="350"/>
    </row>
    <row r="179" ht="12.75">
      <c r="X179" s="350"/>
    </row>
    <row r="180" ht="12.75">
      <c r="X180" s="350"/>
    </row>
  </sheetData>
  <sheetProtection/>
  <mergeCells count="21">
    <mergeCell ref="A14:C14"/>
    <mergeCell ref="A10:C10"/>
    <mergeCell ref="B11:B13"/>
    <mergeCell ref="C11:C13"/>
    <mergeCell ref="A11:A13"/>
    <mergeCell ref="I10:I13"/>
    <mergeCell ref="J10:J14"/>
    <mergeCell ref="N10:N14"/>
    <mergeCell ref="L10:L14"/>
    <mergeCell ref="H10:H14"/>
    <mergeCell ref="D10:D14"/>
    <mergeCell ref="F10:F14"/>
    <mergeCell ref="E10:E13"/>
    <mergeCell ref="M56:Q56"/>
    <mergeCell ref="O10:O13"/>
    <mergeCell ref="P10:P14"/>
    <mergeCell ref="Q10:Q13"/>
    <mergeCell ref="M55:Q55"/>
    <mergeCell ref="G10:G13"/>
    <mergeCell ref="M10:M13"/>
    <mergeCell ref="K10:K13"/>
  </mergeCells>
  <printOptions/>
  <pageMargins left="0" right="0" top="0.3937007874015748" bottom="0.3937007874015748" header="0.31496062992125984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0">
      <selection activeCell="L22" sqref="L22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7" ht="12.75">
      <c r="A5" s="4" t="s">
        <v>330</v>
      </c>
      <c r="B5" s="4"/>
      <c r="F5" s="77"/>
      <c r="G5" s="77"/>
    </row>
    <row r="6" spans="1:7" ht="12.75">
      <c r="A6" s="4" t="s">
        <v>441</v>
      </c>
      <c r="B6" s="4"/>
      <c r="F6" s="77"/>
      <c r="G6" s="77"/>
    </row>
    <row r="7" spans="1:2" ht="12.75">
      <c r="A7" s="4"/>
      <c r="B7" s="4"/>
    </row>
    <row r="8" spans="1:9" ht="12.75">
      <c r="A8" s="514" t="s">
        <v>44</v>
      </c>
      <c r="B8" s="514"/>
      <c r="C8" s="514"/>
      <c r="D8" s="514"/>
      <c r="E8" s="514"/>
      <c r="F8" s="514"/>
      <c r="G8" s="514"/>
      <c r="H8" s="514"/>
      <c r="I8" s="514"/>
    </row>
    <row r="9" spans="1:9" ht="12.75">
      <c r="A9" s="514" t="s">
        <v>43</v>
      </c>
      <c r="B9" s="514"/>
      <c r="C9" s="514"/>
      <c r="D9" s="514"/>
      <c r="E9" s="514"/>
      <c r="F9" s="514"/>
      <c r="G9" s="514"/>
      <c r="H9" s="514"/>
      <c r="I9" s="514"/>
    </row>
    <row r="10" spans="2:9" ht="12.75">
      <c r="B10" s="37" t="s">
        <v>428</v>
      </c>
      <c r="C10" s="4"/>
      <c r="D10" s="4"/>
      <c r="E10" s="4"/>
      <c r="F10" s="4"/>
      <c r="G10" s="4"/>
      <c r="H10" s="4"/>
      <c r="I10" s="4"/>
    </row>
    <row r="11" spans="2:9" ht="56.25">
      <c r="B11" s="518" t="s">
        <v>0</v>
      </c>
      <c r="C11" s="519"/>
      <c r="D11" s="6" t="s">
        <v>124</v>
      </c>
      <c r="E11" s="6" t="s">
        <v>123</v>
      </c>
      <c r="F11" s="6" t="s">
        <v>125</v>
      </c>
      <c r="G11" s="105" t="s">
        <v>429</v>
      </c>
      <c r="H11" s="105" t="s">
        <v>133</v>
      </c>
      <c r="I11" s="6" t="s">
        <v>126</v>
      </c>
    </row>
    <row r="12" spans="2:9" ht="12.75">
      <c r="B12" s="516"/>
      <c r="C12" s="517"/>
      <c r="D12" s="1"/>
      <c r="E12" s="1"/>
      <c r="F12" s="1"/>
      <c r="G12" s="1"/>
      <c r="H12" s="1"/>
      <c r="I12" s="1"/>
    </row>
    <row r="13" spans="2:9" ht="12.75">
      <c r="B13" s="516"/>
      <c r="C13" s="517"/>
      <c r="D13" s="1"/>
      <c r="E13" s="1"/>
      <c r="F13" s="1"/>
      <c r="G13" s="1"/>
      <c r="H13" s="1"/>
      <c r="I13" s="1"/>
    </row>
    <row r="14" spans="2:9" ht="12.75">
      <c r="B14" s="516"/>
      <c r="C14" s="517"/>
      <c r="D14" s="1"/>
      <c r="E14" s="1"/>
      <c r="F14" s="1"/>
      <c r="G14" s="1"/>
      <c r="H14" s="1"/>
      <c r="I14" s="1"/>
    </row>
    <row r="15" spans="2:9" ht="12.75">
      <c r="B15" s="520" t="s">
        <v>132</v>
      </c>
      <c r="C15" s="521"/>
      <c r="D15" s="1"/>
      <c r="E15" s="1"/>
      <c r="F15" s="1"/>
      <c r="G15" s="1"/>
      <c r="H15" s="1"/>
      <c r="I15" s="1"/>
    </row>
    <row r="17" ht="12.75">
      <c r="B17" s="37" t="s">
        <v>430</v>
      </c>
    </row>
    <row r="18" spans="2:9" ht="45">
      <c r="B18" s="518" t="s">
        <v>0</v>
      </c>
      <c r="C18" s="519"/>
      <c r="D18" s="518" t="s">
        <v>123</v>
      </c>
      <c r="E18" s="519"/>
      <c r="F18" s="518" t="s">
        <v>125</v>
      </c>
      <c r="G18" s="519"/>
      <c r="H18" s="105" t="s">
        <v>431</v>
      </c>
      <c r="I18" s="20" t="s">
        <v>133</v>
      </c>
    </row>
    <row r="19" spans="2:9" ht="12.75">
      <c r="B19" s="516"/>
      <c r="C19" s="517"/>
      <c r="D19" s="516"/>
      <c r="E19" s="517"/>
      <c r="F19" s="516"/>
      <c r="G19" s="517"/>
      <c r="H19" s="22"/>
      <c r="I19" s="21"/>
    </row>
    <row r="20" spans="2:9" ht="12.75">
      <c r="B20" s="516"/>
      <c r="C20" s="517"/>
      <c r="D20" s="516"/>
      <c r="E20" s="517"/>
      <c r="F20" s="516"/>
      <c r="G20" s="517"/>
      <c r="H20" s="22"/>
      <c r="I20" s="21"/>
    </row>
    <row r="22" spans="1:9" ht="45.75" customHeight="1">
      <c r="A22" s="4" t="s">
        <v>163</v>
      </c>
      <c r="D22" s="110"/>
      <c r="E22" s="515" t="s">
        <v>40</v>
      </c>
      <c r="F22" s="515"/>
      <c r="G22" s="110"/>
      <c r="H22" s="513" t="s">
        <v>369</v>
      </c>
      <c r="I22" s="391"/>
    </row>
    <row r="23" spans="1:13" ht="12.75">
      <c r="A23" s="4" t="s">
        <v>537</v>
      </c>
      <c r="B23" s="4"/>
      <c r="C23" s="4"/>
      <c r="D23" s="19"/>
      <c r="E23" s="19"/>
      <c r="F23" s="515" t="s">
        <v>41</v>
      </c>
      <c r="G23" s="515"/>
      <c r="H23" s="51"/>
      <c r="I23" s="52"/>
      <c r="L23" s="42"/>
      <c r="M23" s="42"/>
    </row>
    <row r="24" spans="7:9" ht="12.75">
      <c r="G24" s="19"/>
      <c r="H24" s="17"/>
      <c r="I24" s="19"/>
    </row>
  </sheetData>
  <sheetProtection/>
  <mergeCells count="19"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51"/>
  <sheetViews>
    <sheetView tabSelected="1" zoomScalePageLayoutView="0" workbookViewId="0" topLeftCell="A19">
      <selection activeCell="K19" sqref="K19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4.8515625" style="0" customWidth="1"/>
    <col min="4" max="4" width="9.421875" style="0" customWidth="1"/>
    <col min="5" max="5" width="13.00390625" style="0" customWidth="1"/>
    <col min="6" max="6" width="15.00390625" style="0" customWidth="1"/>
    <col min="7" max="7" width="14.7109375" style="0" customWidth="1"/>
    <col min="8" max="8" width="11.57421875" style="0" customWidth="1"/>
  </cols>
  <sheetData>
    <row r="1" spans="2:8" ht="12.75">
      <c r="B1" s="4" t="s">
        <v>446</v>
      </c>
      <c r="C1" s="4"/>
      <c r="G1" s="4"/>
      <c r="H1" s="4"/>
    </row>
    <row r="2" spans="2:8" ht="12.75">
      <c r="B2" s="4" t="s">
        <v>442</v>
      </c>
      <c r="C2" s="4"/>
      <c r="G2" s="4"/>
      <c r="H2" s="4"/>
    </row>
    <row r="3" spans="2:3" ht="12.75">
      <c r="B3" s="4" t="s">
        <v>328</v>
      </c>
      <c r="C3" s="4"/>
    </row>
    <row r="4" spans="2:3" ht="12.75">
      <c r="B4" s="101" t="s">
        <v>329</v>
      </c>
      <c r="C4" s="4"/>
    </row>
    <row r="5" spans="2:9" ht="12.75">
      <c r="B5" s="4" t="s">
        <v>330</v>
      </c>
      <c r="C5" s="4"/>
      <c r="I5" s="4"/>
    </row>
    <row r="6" spans="2:3" ht="12.75">
      <c r="B6" s="4" t="s">
        <v>441</v>
      </c>
      <c r="C6" s="4"/>
    </row>
    <row r="8" spans="2:7" ht="12.75">
      <c r="B8" s="514" t="s">
        <v>149</v>
      </c>
      <c r="C8" s="514"/>
      <c r="D8" s="514"/>
      <c r="E8" s="514"/>
      <c r="F8" s="514"/>
      <c r="G8" s="514"/>
    </row>
    <row r="9" spans="2:7" ht="13.5" customHeight="1">
      <c r="B9" s="401" t="s">
        <v>546</v>
      </c>
      <c r="C9" s="532"/>
      <c r="D9" s="532"/>
      <c r="E9" s="532"/>
      <c r="F9" s="532"/>
      <c r="G9" s="532"/>
    </row>
    <row r="11" spans="2:5" ht="12.75">
      <c r="B11" s="37" t="s">
        <v>432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5" t="s">
        <v>433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533" t="s">
        <v>59</v>
      </c>
      <c r="F19" s="533"/>
      <c r="G19" s="533"/>
    </row>
    <row r="20" spans="2:7" ht="12.75">
      <c r="B20" s="524" t="s">
        <v>434</v>
      </c>
      <c r="C20" s="525"/>
      <c r="D20" s="525"/>
      <c r="E20" s="525"/>
      <c r="F20" s="525"/>
      <c r="G20" s="526"/>
    </row>
    <row r="21" spans="2:7" ht="22.5">
      <c r="B21" s="6" t="s">
        <v>150</v>
      </c>
      <c r="C21" s="105" t="s">
        <v>158</v>
      </c>
      <c r="D21" s="541" t="s">
        <v>435</v>
      </c>
      <c r="E21" s="519"/>
      <c r="F21" s="105" t="s">
        <v>436</v>
      </c>
      <c r="G21" s="6" t="s">
        <v>156</v>
      </c>
    </row>
    <row r="22" spans="2:7" ht="11.25" customHeight="1">
      <c r="B22" s="16">
        <v>1</v>
      </c>
      <c r="C22" s="16">
        <v>2</v>
      </c>
      <c r="D22" s="542">
        <v>3</v>
      </c>
      <c r="E22" s="543"/>
      <c r="F22" s="16">
        <v>4</v>
      </c>
      <c r="G22" s="16">
        <v>5</v>
      </c>
    </row>
    <row r="23" spans="2:7" ht="12.75">
      <c r="B23" s="16">
        <v>1</v>
      </c>
      <c r="C23" s="2"/>
      <c r="D23" s="542"/>
      <c r="E23" s="543"/>
      <c r="F23" s="2"/>
      <c r="G23" s="2"/>
    </row>
    <row r="24" spans="2:7" ht="12.75">
      <c r="B24" s="16">
        <v>2</v>
      </c>
      <c r="C24" s="2"/>
      <c r="D24" s="542"/>
      <c r="E24" s="543"/>
      <c r="F24" s="2"/>
      <c r="G24" s="2"/>
    </row>
    <row r="25" spans="2:7" ht="12.75">
      <c r="B25" s="16">
        <v>3</v>
      </c>
      <c r="C25" s="2"/>
      <c r="D25" s="542"/>
      <c r="E25" s="543"/>
      <c r="F25" s="2"/>
      <c r="G25" s="2"/>
    </row>
    <row r="26" spans="2:7" ht="12.75">
      <c r="B26" s="16">
        <v>4</v>
      </c>
      <c r="C26" s="103" t="s">
        <v>437</v>
      </c>
      <c r="D26" s="542"/>
      <c r="E26" s="543"/>
      <c r="F26" s="2"/>
      <c r="G26" s="2"/>
    </row>
    <row r="27" spans="2:7" ht="12.75">
      <c r="B27" s="524" t="s">
        <v>438</v>
      </c>
      <c r="C27" s="525"/>
      <c r="D27" s="525"/>
      <c r="E27" s="525"/>
      <c r="F27" s="525"/>
      <c r="G27" s="526"/>
    </row>
    <row r="28" spans="2:7" ht="31.5" customHeight="1">
      <c r="B28" s="6" t="s">
        <v>150</v>
      </c>
      <c r="C28" s="105" t="s">
        <v>158</v>
      </c>
      <c r="D28" s="518" t="s">
        <v>153</v>
      </c>
      <c r="E28" s="519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542">
        <v>3</v>
      </c>
      <c r="E29" s="543"/>
      <c r="F29" s="16">
        <v>4</v>
      </c>
      <c r="G29" s="16">
        <v>5</v>
      </c>
    </row>
    <row r="30" spans="2:7" ht="12.75">
      <c r="B30" s="16">
        <v>1</v>
      </c>
      <c r="C30" s="2"/>
      <c r="D30" s="542"/>
      <c r="E30" s="543"/>
      <c r="F30" s="2"/>
      <c r="G30" s="2"/>
    </row>
    <row r="31" spans="2:7" ht="12.75">
      <c r="B31" s="16">
        <v>2</v>
      </c>
      <c r="C31" s="2"/>
      <c r="D31" s="542"/>
      <c r="E31" s="543"/>
      <c r="F31" s="2"/>
      <c r="G31" s="2"/>
    </row>
    <row r="32" spans="2:7" ht="12.75">
      <c r="B32" s="16">
        <v>3</v>
      </c>
      <c r="C32" s="2"/>
      <c r="D32" s="542"/>
      <c r="E32" s="543"/>
      <c r="F32" s="2"/>
      <c r="G32" s="2"/>
    </row>
    <row r="33" spans="2:7" ht="12.75">
      <c r="B33" s="16">
        <v>4</v>
      </c>
      <c r="C33" s="2" t="s">
        <v>157</v>
      </c>
      <c r="D33" s="542"/>
      <c r="E33" s="543"/>
      <c r="F33" s="2"/>
      <c r="G33" s="2"/>
    </row>
    <row r="34" spans="2:7" ht="12.75">
      <c r="B34" s="524" t="s">
        <v>439</v>
      </c>
      <c r="C34" s="526"/>
      <c r="D34" s="516"/>
      <c r="E34" s="517"/>
      <c r="F34" s="1"/>
      <c r="G34" s="1"/>
    </row>
    <row r="36" spans="2:7" ht="12.75">
      <c r="B36" s="37" t="s">
        <v>440</v>
      </c>
      <c r="E36" s="533" t="s">
        <v>558</v>
      </c>
      <c r="F36" s="533"/>
      <c r="G36" s="533"/>
    </row>
    <row r="37" spans="2:8" ht="12.75">
      <c r="B37" s="549" t="s">
        <v>159</v>
      </c>
      <c r="C37" s="550"/>
      <c r="D37" s="551"/>
      <c r="E37" s="540" t="s">
        <v>160</v>
      </c>
      <c r="F37" s="540"/>
      <c r="G37" s="540" t="s">
        <v>161</v>
      </c>
      <c r="H37" s="540"/>
    </row>
    <row r="38" spans="2:8" ht="12.75">
      <c r="B38" s="544" t="s">
        <v>495</v>
      </c>
      <c r="C38" s="433"/>
      <c r="D38" s="434"/>
      <c r="E38" s="547">
        <v>0</v>
      </c>
      <c r="F38" s="548"/>
      <c r="G38" s="544" t="s">
        <v>501</v>
      </c>
      <c r="H38" s="434"/>
    </row>
    <row r="39" spans="2:8" ht="12.75">
      <c r="B39" s="535" t="s">
        <v>496</v>
      </c>
      <c r="C39" s="530"/>
      <c r="D39" s="531"/>
      <c r="E39" s="538">
        <v>1621.6</v>
      </c>
      <c r="F39" s="538"/>
      <c r="G39" s="522" t="s">
        <v>443</v>
      </c>
      <c r="H39" s="523"/>
    </row>
    <row r="40" spans="2:8" ht="12.75">
      <c r="B40" s="522" t="s">
        <v>497</v>
      </c>
      <c r="C40" s="530"/>
      <c r="D40" s="531"/>
      <c r="E40" s="545">
        <v>250</v>
      </c>
      <c r="F40" s="546"/>
      <c r="G40" s="522" t="s">
        <v>444</v>
      </c>
      <c r="H40" s="523"/>
    </row>
    <row r="41" spans="2:8" ht="12.75">
      <c r="B41" s="522" t="s">
        <v>498</v>
      </c>
      <c r="C41" s="530"/>
      <c r="D41" s="531"/>
      <c r="E41" s="538">
        <v>7440.3</v>
      </c>
      <c r="F41" s="538"/>
      <c r="G41" s="522" t="s">
        <v>445</v>
      </c>
      <c r="H41" s="523"/>
    </row>
    <row r="42" spans="2:8" ht="12.75">
      <c r="B42" s="522" t="s">
        <v>499</v>
      </c>
      <c r="C42" s="539"/>
      <c r="D42" s="523"/>
      <c r="E42" s="545"/>
      <c r="F42" s="546"/>
      <c r="G42" s="522" t="s">
        <v>486</v>
      </c>
      <c r="H42" s="523"/>
    </row>
    <row r="43" spans="2:8" ht="12.75">
      <c r="B43" s="117" t="s">
        <v>500</v>
      </c>
      <c r="C43" s="118"/>
      <c r="D43" s="119"/>
      <c r="E43" s="545">
        <v>2000</v>
      </c>
      <c r="F43" s="546"/>
      <c r="G43" s="522" t="s">
        <v>487</v>
      </c>
      <c r="H43" s="523"/>
    </row>
    <row r="44" spans="2:8" ht="12.75">
      <c r="B44" s="535" t="s">
        <v>162</v>
      </c>
      <c r="C44" s="530"/>
      <c r="D44" s="531"/>
      <c r="E44" s="538">
        <f>E39+E40+E41+E43+E38</f>
        <v>11311.9</v>
      </c>
      <c r="F44" s="538"/>
      <c r="G44" s="529"/>
      <c r="H44" s="529"/>
    </row>
    <row r="45" spans="2:8" ht="12.75">
      <c r="B45" s="516"/>
      <c r="C45" s="536"/>
      <c r="D45" s="517"/>
      <c r="E45" s="537"/>
      <c r="F45" s="537"/>
      <c r="G45" s="527"/>
      <c r="H45" s="528"/>
    </row>
    <row r="46" spans="7:8" ht="12.75">
      <c r="G46" s="5" t="s">
        <v>7</v>
      </c>
      <c r="H46" s="5"/>
    </row>
    <row r="47" spans="6:8" ht="12.75">
      <c r="F47" s="4"/>
      <c r="G47" s="5" t="s">
        <v>504</v>
      </c>
      <c r="H47" s="5"/>
    </row>
    <row r="48" spans="2:8" ht="12.75">
      <c r="B48" s="101" t="s">
        <v>163</v>
      </c>
      <c r="D48" s="534" t="s">
        <v>40</v>
      </c>
      <c r="E48" s="534"/>
      <c r="F48" s="115"/>
      <c r="G48" s="116"/>
      <c r="H48" s="116"/>
    </row>
    <row r="49" spans="2:8" ht="12.75">
      <c r="B49" s="4" t="s">
        <v>550</v>
      </c>
      <c r="C49" s="4"/>
      <c r="D49" s="114"/>
      <c r="E49" s="114"/>
      <c r="F49" s="114"/>
      <c r="G49" s="114"/>
      <c r="H49" s="114"/>
    </row>
    <row r="50" spans="3:4" ht="12.75">
      <c r="C50" s="4"/>
      <c r="D50" s="11" t="s">
        <v>8</v>
      </c>
    </row>
    <row r="51" spans="2:3" ht="12.75">
      <c r="B51" s="4"/>
      <c r="C51" s="4"/>
    </row>
  </sheetData>
  <sheetProtection/>
  <mergeCells count="47">
    <mergeCell ref="G40:H40"/>
    <mergeCell ref="D31:E31"/>
    <mergeCell ref="D30:E30"/>
    <mergeCell ref="D33:E33"/>
    <mergeCell ref="B39:D39"/>
    <mergeCell ref="B34:C34"/>
    <mergeCell ref="D34:E34"/>
    <mergeCell ref="B37:D37"/>
    <mergeCell ref="E36:G36"/>
    <mergeCell ref="G38:H38"/>
    <mergeCell ref="E43:F43"/>
    <mergeCell ref="E41:F41"/>
    <mergeCell ref="E42:F42"/>
    <mergeCell ref="E39:F39"/>
    <mergeCell ref="D25:E25"/>
    <mergeCell ref="D26:E26"/>
    <mergeCell ref="E38:F38"/>
    <mergeCell ref="D29:E29"/>
    <mergeCell ref="D21:E21"/>
    <mergeCell ref="D22:E22"/>
    <mergeCell ref="D23:E23"/>
    <mergeCell ref="B40:D40"/>
    <mergeCell ref="E37:F37"/>
    <mergeCell ref="B38:D38"/>
    <mergeCell ref="D24:E24"/>
    <mergeCell ref="E40:F40"/>
    <mergeCell ref="D32:E32"/>
    <mergeCell ref="B8:G8"/>
    <mergeCell ref="B9:G9"/>
    <mergeCell ref="E19:G19"/>
    <mergeCell ref="B20:G20"/>
    <mergeCell ref="D48:E48"/>
    <mergeCell ref="B44:D44"/>
    <mergeCell ref="B45:D45"/>
    <mergeCell ref="E45:F45"/>
    <mergeCell ref="E44:F44"/>
    <mergeCell ref="B42:D42"/>
    <mergeCell ref="G41:H41"/>
    <mergeCell ref="B27:G27"/>
    <mergeCell ref="G45:H45"/>
    <mergeCell ref="G44:H44"/>
    <mergeCell ref="B41:D41"/>
    <mergeCell ref="G39:H39"/>
    <mergeCell ref="D28:E28"/>
    <mergeCell ref="G43:H43"/>
    <mergeCell ref="G42:H42"/>
    <mergeCell ref="G37:H37"/>
  </mergeCells>
  <printOptions/>
  <pageMargins left="0.15748031496062992" right="0.15748031496062992" top="0.1968503937007874" bottom="0.1968503937007874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52">
      <selection activeCell="A70" sqref="A70"/>
    </sheetView>
  </sheetViews>
  <sheetFormatPr defaultColWidth="9.140625" defaultRowHeight="12.75"/>
  <cols>
    <col min="2" max="2" width="51.421875" style="0" customWidth="1"/>
    <col min="4" max="4" width="12.140625" style="0" customWidth="1"/>
    <col min="5" max="5" width="12.00390625" style="0" customWidth="1"/>
    <col min="6" max="6" width="4.42187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7" spans="1:5" ht="12.75">
      <c r="A7" s="388" t="s">
        <v>165</v>
      </c>
      <c r="B7" s="388"/>
      <c r="C7" s="388"/>
      <c r="D7" s="388"/>
      <c r="E7" s="388"/>
    </row>
    <row r="8" spans="1:5" ht="14.25" customHeight="1">
      <c r="A8" s="389" t="s">
        <v>166</v>
      </c>
      <c r="B8" s="389"/>
      <c r="C8" s="389"/>
      <c r="D8" s="389"/>
      <c r="E8" s="389"/>
    </row>
    <row r="9" spans="1:5" ht="14.25" customHeight="1">
      <c r="A9" s="389" t="s">
        <v>545</v>
      </c>
      <c r="B9" s="389"/>
      <c r="C9" s="389"/>
      <c r="D9" s="389"/>
      <c r="E9" s="389"/>
    </row>
    <row r="10" ht="12.75">
      <c r="E10" s="4" t="s">
        <v>9</v>
      </c>
    </row>
    <row r="11" spans="1:5" ht="33.75">
      <c r="A11" s="105" t="s">
        <v>370</v>
      </c>
      <c r="B11" s="105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6"/>
      <c r="B13" s="26" t="s">
        <v>220</v>
      </c>
      <c r="C13" s="7">
        <v>201</v>
      </c>
      <c r="D13" s="39"/>
      <c r="E13" s="88"/>
    </row>
    <row r="14" spans="1:5" ht="12.75">
      <c r="A14" s="6"/>
      <c r="B14" s="26" t="s">
        <v>379</v>
      </c>
      <c r="C14" s="9" t="s">
        <v>60</v>
      </c>
      <c r="D14" s="29">
        <f>SUM(D15+D16+D17+D18)</f>
        <v>77534</v>
      </c>
      <c r="E14" s="29">
        <f>SUM(E15:E18)</f>
        <v>55817</v>
      </c>
    </row>
    <row r="15" spans="1:8" ht="12.75">
      <c r="A15" s="6">
        <v>700</v>
      </c>
      <c r="B15" s="2" t="s">
        <v>167</v>
      </c>
      <c r="C15" s="9" t="s">
        <v>61</v>
      </c>
      <c r="D15" s="40">
        <v>33668</v>
      </c>
      <c r="E15" s="40">
        <v>10292</v>
      </c>
      <c r="H15" s="36"/>
    </row>
    <row r="16" spans="1:5" ht="12.75">
      <c r="A16" s="6">
        <v>701</v>
      </c>
      <c r="B16" s="106" t="s">
        <v>371</v>
      </c>
      <c r="C16" s="9" t="s">
        <v>62</v>
      </c>
      <c r="D16" s="40">
        <v>43866</v>
      </c>
      <c r="E16" s="40">
        <v>45525</v>
      </c>
    </row>
    <row r="17" spans="1:5" ht="15.75" customHeight="1">
      <c r="A17" s="6">
        <v>702</v>
      </c>
      <c r="B17" s="106" t="s">
        <v>372</v>
      </c>
      <c r="C17" s="104" t="s">
        <v>63</v>
      </c>
      <c r="D17" s="40"/>
      <c r="E17" s="40"/>
    </row>
    <row r="18" spans="1:5" ht="12.75">
      <c r="A18" s="6">
        <v>709</v>
      </c>
      <c r="B18" s="53" t="s">
        <v>168</v>
      </c>
      <c r="C18" s="9" t="s">
        <v>64</v>
      </c>
      <c r="D18" s="40"/>
      <c r="E18" s="40"/>
    </row>
    <row r="19" spans="1:5" ht="12.75">
      <c r="A19" s="6"/>
      <c r="B19" s="54" t="s">
        <v>373</v>
      </c>
      <c r="C19" s="9" t="s">
        <v>65</v>
      </c>
      <c r="D19" s="40">
        <f>SUM(D20+D21+D22)</f>
        <v>121</v>
      </c>
      <c r="E19" s="40">
        <f>SUM(E20:E22)</f>
        <v>0</v>
      </c>
    </row>
    <row r="20" spans="1:5" ht="12.75">
      <c r="A20" s="6">
        <v>710</v>
      </c>
      <c r="B20" s="59" t="s">
        <v>169</v>
      </c>
      <c r="C20" s="9" t="s">
        <v>66</v>
      </c>
      <c r="D20" s="29">
        <v>121</v>
      </c>
      <c r="E20" s="29"/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7" t="s">
        <v>374</v>
      </c>
      <c r="C22" s="104" t="s">
        <v>68</v>
      </c>
      <c r="D22" s="40"/>
      <c r="E22" s="40"/>
    </row>
    <row r="23" spans="1:5" ht="12.75">
      <c r="A23" s="57">
        <v>73</v>
      </c>
      <c r="B23" s="26" t="s">
        <v>378</v>
      </c>
      <c r="C23" s="104" t="s">
        <v>69</v>
      </c>
      <c r="D23" s="40">
        <f>SUM(D24+D25+D26+D27+D28+D29+D30)</f>
        <v>40713</v>
      </c>
      <c r="E23" s="40">
        <f>SUM(E24:E30)</f>
        <v>37506</v>
      </c>
    </row>
    <row r="24" spans="1:8" ht="12.75">
      <c r="A24" s="6">
        <v>600</v>
      </c>
      <c r="B24" s="2" t="s">
        <v>171</v>
      </c>
      <c r="C24" s="104" t="s">
        <v>70</v>
      </c>
      <c r="D24" s="40">
        <v>24701</v>
      </c>
      <c r="E24" s="40">
        <v>20603</v>
      </c>
      <c r="H24" s="32"/>
    </row>
    <row r="25" spans="1:5" ht="12.75">
      <c r="A25" s="6">
        <v>601</v>
      </c>
      <c r="B25" s="2" t="s">
        <v>172</v>
      </c>
      <c r="C25" s="104" t="s">
        <v>71</v>
      </c>
      <c r="D25" s="40">
        <v>162</v>
      </c>
      <c r="E25" s="40"/>
    </row>
    <row r="26" spans="1:5" ht="12.75">
      <c r="A26" s="6">
        <v>602</v>
      </c>
      <c r="B26" s="53" t="s">
        <v>173</v>
      </c>
      <c r="C26" s="104" t="s">
        <v>72</v>
      </c>
      <c r="D26" s="40"/>
      <c r="E26" s="40"/>
    </row>
    <row r="27" spans="1:5" ht="12.75">
      <c r="A27" s="6">
        <v>603</v>
      </c>
      <c r="B27" s="2" t="s">
        <v>174</v>
      </c>
      <c r="C27" s="104" t="s">
        <v>73</v>
      </c>
      <c r="D27" s="40">
        <v>7440</v>
      </c>
      <c r="E27" s="40">
        <v>7446</v>
      </c>
    </row>
    <row r="28" spans="1:5" ht="12.75">
      <c r="A28" s="6">
        <v>605</v>
      </c>
      <c r="B28" s="53" t="s">
        <v>175</v>
      </c>
      <c r="C28" s="104" t="s">
        <v>74</v>
      </c>
      <c r="D28" s="40">
        <v>1466</v>
      </c>
      <c r="E28" s="40">
        <v>1227</v>
      </c>
    </row>
    <row r="29" spans="1:8" ht="12.75">
      <c r="A29" s="6">
        <v>607</v>
      </c>
      <c r="B29" s="53" t="s">
        <v>176</v>
      </c>
      <c r="C29" s="104" t="s">
        <v>75</v>
      </c>
      <c r="D29" s="40">
        <v>3653</v>
      </c>
      <c r="E29" s="40">
        <v>5171</v>
      </c>
      <c r="H29" s="32"/>
    </row>
    <row r="30" spans="1:5" ht="22.5">
      <c r="A30" s="6" t="s">
        <v>178</v>
      </c>
      <c r="B30" s="53" t="s">
        <v>177</v>
      </c>
      <c r="C30" s="104" t="s">
        <v>76</v>
      </c>
      <c r="D30" s="40">
        <f>1025+266+2000</f>
        <v>3291</v>
      </c>
      <c r="E30" s="40">
        <v>3059</v>
      </c>
    </row>
    <row r="31" spans="1:5" ht="12.75">
      <c r="A31" s="6"/>
      <c r="B31" s="26" t="s">
        <v>375</v>
      </c>
      <c r="C31" s="104" t="s">
        <v>77</v>
      </c>
      <c r="D31" s="29">
        <f>SUM(D32+D33+D34)</f>
        <v>0</v>
      </c>
      <c r="E31" s="29">
        <f>SUM(E32:E34)</f>
        <v>36931</v>
      </c>
    </row>
    <row r="32" spans="1:5" ht="12.75">
      <c r="A32" s="6">
        <v>610</v>
      </c>
      <c r="B32" s="2" t="s">
        <v>179</v>
      </c>
      <c r="C32" s="104" t="s">
        <v>78</v>
      </c>
      <c r="D32" s="29"/>
      <c r="E32" s="29">
        <v>36931</v>
      </c>
    </row>
    <row r="33" spans="1:5" ht="12.75">
      <c r="A33" s="6">
        <v>611</v>
      </c>
      <c r="B33" s="103" t="s">
        <v>376</v>
      </c>
      <c r="C33" s="104" t="s">
        <v>79</v>
      </c>
      <c r="D33" s="29"/>
      <c r="E33" s="29"/>
    </row>
    <row r="34" spans="1:5" ht="12.75">
      <c r="A34" s="6">
        <v>619</v>
      </c>
      <c r="B34" s="103" t="s">
        <v>377</v>
      </c>
      <c r="C34" s="104" t="s">
        <v>80</v>
      </c>
      <c r="D34" s="29"/>
      <c r="E34" s="29"/>
    </row>
    <row r="35" spans="1:5" ht="22.5">
      <c r="A35" s="6"/>
      <c r="B35" s="44" t="s">
        <v>380</v>
      </c>
      <c r="C35" s="104" t="s">
        <v>81</v>
      </c>
      <c r="D35" s="29">
        <f>D14-D23+D19-D31</f>
        <v>36942</v>
      </c>
      <c r="E35" s="29"/>
    </row>
    <row r="36" spans="1:5" ht="12.75">
      <c r="A36" s="6"/>
      <c r="B36" s="103" t="s">
        <v>381</v>
      </c>
      <c r="C36" s="104" t="s">
        <v>82</v>
      </c>
      <c r="D36" s="29"/>
      <c r="E36" s="29">
        <f>E23+E31-E19-E14</f>
        <v>18620</v>
      </c>
    </row>
    <row r="37" spans="1:5" ht="12.75">
      <c r="A37" s="6"/>
      <c r="B37" s="26" t="s">
        <v>382</v>
      </c>
      <c r="C37" s="104" t="s">
        <v>83</v>
      </c>
      <c r="D37" s="29"/>
      <c r="E37" s="29">
        <f>SUM(E38+E39)</f>
        <v>0</v>
      </c>
    </row>
    <row r="38" spans="1:5" ht="12.75">
      <c r="A38" s="6">
        <v>730</v>
      </c>
      <c r="B38" s="2" t="s">
        <v>180</v>
      </c>
      <c r="C38" s="104" t="s">
        <v>84</v>
      </c>
      <c r="D38" s="29"/>
      <c r="E38" s="29"/>
    </row>
    <row r="39" spans="1:5" ht="12.75">
      <c r="A39" s="6">
        <v>731</v>
      </c>
      <c r="B39" s="3" t="s">
        <v>181</v>
      </c>
      <c r="C39" s="104" t="s">
        <v>85</v>
      </c>
      <c r="D39" s="29"/>
      <c r="E39" s="29"/>
    </row>
    <row r="40" spans="1:5" ht="12.75">
      <c r="A40" s="6"/>
      <c r="B40" s="26" t="s">
        <v>383</v>
      </c>
      <c r="C40" s="104" t="s">
        <v>86</v>
      </c>
      <c r="D40" s="29"/>
      <c r="E40" s="29">
        <f>E41+E42</f>
        <v>0</v>
      </c>
    </row>
    <row r="41" spans="1:5" ht="12.75">
      <c r="A41" s="6">
        <v>630</v>
      </c>
      <c r="B41" s="2" t="s">
        <v>182</v>
      </c>
      <c r="C41" s="104" t="s">
        <v>87</v>
      </c>
      <c r="D41" s="29"/>
      <c r="E41" s="29"/>
    </row>
    <row r="42" spans="1:5" ht="12.75">
      <c r="A42" s="58">
        <v>631</v>
      </c>
      <c r="B42" s="2" t="s">
        <v>183</v>
      </c>
      <c r="C42" s="104" t="s">
        <v>88</v>
      </c>
      <c r="D42" s="29"/>
      <c r="E42" s="29"/>
    </row>
    <row r="43" spans="1:5" ht="33.75" customHeight="1">
      <c r="A43" s="6"/>
      <c r="B43" s="44" t="s">
        <v>384</v>
      </c>
      <c r="C43" s="104" t="s">
        <v>89</v>
      </c>
      <c r="D43" s="48">
        <f>SUM(D35+D37-D40)</f>
        <v>36942</v>
      </c>
      <c r="E43" s="48">
        <f>E35</f>
        <v>0</v>
      </c>
    </row>
    <row r="44" spans="1:5" ht="22.5">
      <c r="A44" s="6"/>
      <c r="B44" s="106" t="s">
        <v>385</v>
      </c>
      <c r="C44" s="104" t="s">
        <v>90</v>
      </c>
      <c r="D44" s="48">
        <f>D36</f>
        <v>0</v>
      </c>
      <c r="E44" s="48">
        <f>E36-E37</f>
        <v>18620</v>
      </c>
    </row>
    <row r="45" spans="1:5" ht="12.75">
      <c r="A45" s="6"/>
      <c r="B45" s="26" t="s">
        <v>184</v>
      </c>
      <c r="C45" s="104" t="s">
        <v>196</v>
      </c>
      <c r="D45" s="48"/>
      <c r="E45" s="48"/>
    </row>
    <row r="46" spans="1:5" ht="12.75">
      <c r="A46" s="6">
        <v>821</v>
      </c>
      <c r="B46" s="2" t="s">
        <v>185</v>
      </c>
      <c r="C46" s="104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04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4" t="s">
        <v>199</v>
      </c>
      <c r="D48" s="29"/>
      <c r="E48" s="29"/>
    </row>
    <row r="49" spans="1:5" ht="27.75" customHeight="1">
      <c r="A49" s="6"/>
      <c r="B49" s="44" t="s">
        <v>386</v>
      </c>
      <c r="C49" s="104" t="s">
        <v>200</v>
      </c>
      <c r="D49" s="29"/>
      <c r="E49" s="29">
        <f>E43</f>
        <v>0</v>
      </c>
    </row>
    <row r="50" spans="1:5" ht="12.75">
      <c r="A50" s="6"/>
      <c r="B50" s="103" t="s">
        <v>387</v>
      </c>
      <c r="C50" s="104" t="s">
        <v>201</v>
      </c>
      <c r="D50" s="29">
        <f>D44</f>
        <v>0</v>
      </c>
      <c r="E50" s="29">
        <f>E44</f>
        <v>18620</v>
      </c>
    </row>
    <row r="51" spans="1:5" ht="22.5">
      <c r="A51" s="6"/>
      <c r="B51" s="44" t="s">
        <v>388</v>
      </c>
      <c r="C51" s="104" t="s">
        <v>202</v>
      </c>
      <c r="D51" s="29">
        <f>SUM(D52+D53+D54+D55+D56)</f>
        <v>36704</v>
      </c>
      <c r="E51" s="29">
        <f>SUM(E52:E56)</f>
        <v>48726</v>
      </c>
    </row>
    <row r="52" spans="1:5" ht="12.75">
      <c r="A52" s="6">
        <v>720</v>
      </c>
      <c r="B52" s="2" t="s">
        <v>189</v>
      </c>
      <c r="C52" s="104" t="s">
        <v>203</v>
      </c>
      <c r="D52" s="29">
        <v>36704</v>
      </c>
      <c r="E52" s="29">
        <v>48726</v>
      </c>
    </row>
    <row r="53" spans="1:5" ht="22.5">
      <c r="A53" s="6">
        <v>721</v>
      </c>
      <c r="B53" s="55" t="s">
        <v>190</v>
      </c>
      <c r="C53" s="104" t="s">
        <v>204</v>
      </c>
      <c r="D53" s="29"/>
      <c r="E53" s="29"/>
    </row>
    <row r="54" spans="1:5" ht="22.5">
      <c r="A54" s="6">
        <v>722</v>
      </c>
      <c r="B54" s="55" t="s">
        <v>191</v>
      </c>
      <c r="C54" s="104" t="s">
        <v>205</v>
      </c>
      <c r="D54" s="29"/>
      <c r="E54" s="29"/>
    </row>
    <row r="55" spans="1:5" ht="12.75">
      <c r="A55" s="58">
        <v>723</v>
      </c>
      <c r="B55" s="55" t="s">
        <v>389</v>
      </c>
      <c r="C55" s="104" t="s">
        <v>206</v>
      </c>
      <c r="D55" s="29"/>
      <c r="E55" s="29"/>
    </row>
    <row r="56" spans="1:5" ht="12.75">
      <c r="A56" s="6">
        <v>729</v>
      </c>
      <c r="B56" s="103" t="s">
        <v>390</v>
      </c>
      <c r="C56" s="104" t="s">
        <v>207</v>
      </c>
      <c r="D56" s="29"/>
      <c r="E56" s="29"/>
    </row>
    <row r="57" spans="1:5" ht="12.75">
      <c r="A57" s="6"/>
      <c r="B57" s="44" t="s">
        <v>391</v>
      </c>
      <c r="C57" s="104" t="s">
        <v>208</v>
      </c>
      <c r="D57" s="29">
        <f>SUM(D58+D59+D60+D61+D62)</f>
        <v>45085</v>
      </c>
      <c r="E57" s="29">
        <f>SUM(E58:E62)</f>
        <v>70522</v>
      </c>
    </row>
    <row r="58" spans="1:5" ht="12.75">
      <c r="A58" s="6">
        <v>620</v>
      </c>
      <c r="B58" s="55" t="s">
        <v>192</v>
      </c>
      <c r="C58" s="104" t="s">
        <v>209</v>
      </c>
      <c r="D58" s="29">
        <v>45085</v>
      </c>
      <c r="E58" s="29">
        <v>70522</v>
      </c>
    </row>
    <row r="59" spans="1:5" ht="22.5">
      <c r="A59" s="58">
        <v>621</v>
      </c>
      <c r="B59" s="55" t="s">
        <v>193</v>
      </c>
      <c r="C59" s="104" t="s">
        <v>210</v>
      </c>
      <c r="D59" s="29"/>
      <c r="E59" s="29"/>
    </row>
    <row r="60" spans="1:5" ht="22.5">
      <c r="A60" s="6">
        <v>622</v>
      </c>
      <c r="B60" s="55" t="s">
        <v>392</v>
      </c>
      <c r="C60" s="104" t="s">
        <v>211</v>
      </c>
      <c r="D60" s="29"/>
      <c r="E60" s="29"/>
    </row>
    <row r="61" spans="1:5" ht="12.75">
      <c r="A61" s="6">
        <v>623</v>
      </c>
      <c r="B61" s="55" t="s">
        <v>393</v>
      </c>
      <c r="C61" s="104" t="s">
        <v>212</v>
      </c>
      <c r="D61" s="29"/>
      <c r="E61" s="29"/>
    </row>
    <row r="62" spans="1:5" ht="12.75">
      <c r="A62" s="6">
        <v>629</v>
      </c>
      <c r="B62" s="55" t="s">
        <v>394</v>
      </c>
      <c r="C62" s="104" t="s">
        <v>213</v>
      </c>
      <c r="D62" s="29"/>
      <c r="E62" s="29"/>
    </row>
    <row r="63" spans="1:5" ht="22.5">
      <c r="A63" s="58"/>
      <c r="B63" s="44" t="s">
        <v>395</v>
      </c>
      <c r="C63" s="104" t="s">
        <v>214</v>
      </c>
      <c r="D63" s="29"/>
      <c r="E63" s="29"/>
    </row>
    <row r="64" spans="1:5" ht="12.75">
      <c r="A64" s="6"/>
      <c r="B64" s="55" t="s">
        <v>396</v>
      </c>
      <c r="C64" s="104" t="s">
        <v>215</v>
      </c>
      <c r="D64" s="29">
        <f>D57-D51</f>
        <v>8381</v>
      </c>
      <c r="E64" s="29">
        <f>E57-E51</f>
        <v>21796</v>
      </c>
    </row>
    <row r="65" spans="1:5" ht="33.75">
      <c r="A65" s="6"/>
      <c r="B65" s="44" t="s">
        <v>397</v>
      </c>
      <c r="C65" s="104" t="s">
        <v>216</v>
      </c>
      <c r="D65" s="29">
        <f>D43-D64</f>
        <v>28561</v>
      </c>
      <c r="E65" s="29"/>
    </row>
    <row r="66" spans="1:7" ht="12.75">
      <c r="A66" s="6"/>
      <c r="B66" s="55" t="s">
        <v>398</v>
      </c>
      <c r="C66" s="104" t="s">
        <v>217</v>
      </c>
      <c r="D66" s="29"/>
      <c r="E66" s="29">
        <f>E50+E64</f>
        <v>40416</v>
      </c>
      <c r="G66" t="s">
        <v>540</v>
      </c>
    </row>
    <row r="67" spans="1:5" ht="12.75">
      <c r="A67" s="6"/>
      <c r="B67" s="55" t="s">
        <v>194</v>
      </c>
      <c r="C67" s="104" t="s">
        <v>218</v>
      </c>
      <c r="D67" s="29">
        <f>SUM(D49/'bilans stanja'!E58)</f>
        <v>0</v>
      </c>
      <c r="E67" s="29">
        <f>E65/'bilans stanja'!F78</f>
        <v>0</v>
      </c>
    </row>
    <row r="68" spans="1:5" ht="12.75">
      <c r="A68" s="58"/>
      <c r="B68" s="55" t="s">
        <v>195</v>
      </c>
      <c r="C68" s="104" t="s">
        <v>219</v>
      </c>
      <c r="D68" s="29">
        <v>0</v>
      </c>
      <c r="E68" s="29">
        <v>0</v>
      </c>
    </row>
    <row r="69" spans="5:10" ht="12.75">
      <c r="E69" s="46"/>
      <c r="F69" s="4"/>
      <c r="G69" s="4"/>
      <c r="H69" s="4"/>
      <c r="I69" s="4"/>
      <c r="J69" s="4"/>
    </row>
    <row r="70" spans="1:10" ht="26.25" customHeight="1">
      <c r="A70" s="4" t="s">
        <v>163</v>
      </c>
      <c r="B70" s="390" t="s">
        <v>164</v>
      </c>
      <c r="C70" s="390"/>
      <c r="D70" s="391" t="s">
        <v>502</v>
      </c>
      <c r="E70" s="391"/>
      <c r="F70" s="4"/>
      <c r="G70" s="4"/>
      <c r="H70" s="4"/>
      <c r="I70" s="4"/>
      <c r="J70" s="4"/>
    </row>
    <row r="71" spans="1:10" ht="12.75">
      <c r="A71" s="4" t="s">
        <v>559</v>
      </c>
      <c r="F71" s="4"/>
      <c r="G71" s="4"/>
      <c r="H71" s="4"/>
      <c r="I71" s="4"/>
      <c r="J71" s="4"/>
    </row>
    <row r="72" spans="4:10" ht="12.75">
      <c r="D72" s="51"/>
      <c r="E72" s="52"/>
      <c r="F72" s="4"/>
      <c r="G72" s="4"/>
      <c r="H72" s="4"/>
      <c r="I72" s="4"/>
      <c r="J72" s="4"/>
    </row>
    <row r="73" spans="2:10" ht="12.75">
      <c r="B73" t="s">
        <v>543</v>
      </c>
      <c r="D73" s="45"/>
      <c r="E73" s="46"/>
      <c r="F73" s="4"/>
      <c r="G73" s="4"/>
      <c r="H73" s="4"/>
      <c r="I73" s="4"/>
      <c r="J73" s="4"/>
    </row>
    <row r="76" spans="4:8" ht="12.75">
      <c r="D76" t="s">
        <v>544</v>
      </c>
      <c r="H76" t="s">
        <v>542</v>
      </c>
    </row>
    <row r="77" spans="2:4" ht="12.75">
      <c r="B77" t="s">
        <v>541</v>
      </c>
      <c r="D77" s="70"/>
    </row>
    <row r="78" ht="12.75">
      <c r="D78" s="70"/>
    </row>
    <row r="79" ht="12.75">
      <c r="D79" s="70"/>
    </row>
    <row r="80" ht="12.75">
      <c r="D80" s="70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6">
      <selection activeCell="B45" sqref="B45"/>
    </sheetView>
  </sheetViews>
  <sheetFormatPr defaultColWidth="9.140625" defaultRowHeight="12.75"/>
  <cols>
    <col min="1" max="1" width="7.421875" style="0" customWidth="1"/>
    <col min="2" max="2" width="57.8515625" style="0" customWidth="1"/>
    <col min="3" max="3" width="4.28125" style="0" customWidth="1"/>
    <col min="4" max="4" width="12.140625" style="0" customWidth="1"/>
    <col min="5" max="5" width="12.71093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8" spans="1:5" ht="12.75">
      <c r="A8" s="388" t="s">
        <v>11</v>
      </c>
      <c r="B8" s="388"/>
      <c r="C8" s="388"/>
      <c r="D8" s="388"/>
      <c r="E8" s="388"/>
    </row>
    <row r="9" spans="1:5" ht="12.75">
      <c r="A9" s="388" t="s">
        <v>549</v>
      </c>
      <c r="B9" s="388"/>
      <c r="C9" s="388"/>
      <c r="D9" s="388"/>
      <c r="E9" s="388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51758</v>
      </c>
      <c r="E13" s="39">
        <f>SUM(E14:E17)</f>
        <v>-21515</v>
      </c>
    </row>
    <row r="14" spans="1:5" ht="12.75">
      <c r="A14" s="7">
        <v>2</v>
      </c>
      <c r="B14" s="2" t="s">
        <v>10</v>
      </c>
      <c r="C14" s="7">
        <v>302</v>
      </c>
      <c r="D14" s="29">
        <v>36942</v>
      </c>
      <c r="E14" s="29">
        <v>-18620</v>
      </c>
    </row>
    <row r="15" spans="1:7" ht="12.75">
      <c r="A15" s="7">
        <v>3</v>
      </c>
      <c r="B15" s="2" t="s">
        <v>92</v>
      </c>
      <c r="C15" s="7">
        <v>303</v>
      </c>
      <c r="D15" s="29">
        <v>-8643</v>
      </c>
      <c r="E15" s="29">
        <v>-17336</v>
      </c>
      <c r="G15" s="32"/>
    </row>
    <row r="16" spans="1:5" ht="12.75">
      <c r="A16" s="7">
        <v>4</v>
      </c>
      <c r="B16" s="3" t="s">
        <v>93</v>
      </c>
      <c r="C16" s="7">
        <v>304</v>
      </c>
      <c r="D16" s="29">
        <v>23459</v>
      </c>
      <c r="E16" s="29">
        <v>14441</v>
      </c>
    </row>
    <row r="17" spans="1:5" ht="12.75">
      <c r="A17" s="7">
        <v>5</v>
      </c>
      <c r="B17" s="108" t="s">
        <v>399</v>
      </c>
      <c r="C17" s="7">
        <v>305</v>
      </c>
      <c r="D17" s="29"/>
      <c r="E17" s="29">
        <v>0</v>
      </c>
    </row>
    <row r="18" spans="1:5" ht="22.5">
      <c r="A18" s="7">
        <v>6</v>
      </c>
      <c r="B18" s="109" t="s">
        <v>400</v>
      </c>
      <c r="C18" s="7">
        <v>306</v>
      </c>
      <c r="D18" s="29"/>
      <c r="E18" s="29"/>
    </row>
    <row r="19" spans="1:8" ht="22.5">
      <c r="A19" s="7">
        <v>7</v>
      </c>
      <c r="B19" s="27" t="s">
        <v>401</v>
      </c>
      <c r="C19" s="7">
        <v>307</v>
      </c>
      <c r="D19" s="29"/>
      <c r="E19" s="29">
        <f>E20-E21</f>
        <v>0</v>
      </c>
      <c r="G19" s="32"/>
      <c r="H19" s="32"/>
    </row>
    <row r="20" spans="1:5" ht="12.75">
      <c r="A20" s="7">
        <v>8</v>
      </c>
      <c r="B20" s="103" t="s">
        <v>402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/>
      <c r="E21" s="29">
        <v>0</v>
      </c>
    </row>
    <row r="22" spans="1:5" ht="22.5">
      <c r="A22" s="7"/>
      <c r="B22" s="214" t="s">
        <v>489</v>
      </c>
      <c r="C22" s="7"/>
      <c r="D22" s="29"/>
      <c r="E22" s="29"/>
    </row>
    <row r="23" spans="1:5" ht="15.75" customHeight="1">
      <c r="A23" s="7"/>
      <c r="B23" s="215" t="s">
        <v>490</v>
      </c>
      <c r="C23" s="7"/>
      <c r="D23" s="29"/>
      <c r="E23" s="29"/>
    </row>
    <row r="24" spans="1:5" ht="15" customHeight="1">
      <c r="A24" s="7"/>
      <c r="B24" s="215" t="s">
        <v>491</v>
      </c>
      <c r="C24" s="7"/>
      <c r="D24" s="29"/>
      <c r="E24" s="29"/>
    </row>
    <row r="25" spans="1:5" ht="12.75">
      <c r="A25" s="7">
        <v>10</v>
      </c>
      <c r="B25" s="103" t="s">
        <v>403</v>
      </c>
      <c r="C25" s="7">
        <v>310</v>
      </c>
      <c r="D25" s="29"/>
      <c r="E25" s="29"/>
    </row>
    <row r="26" spans="1:5" ht="12.75">
      <c r="A26" s="7">
        <v>11</v>
      </c>
      <c r="B26" s="26" t="s">
        <v>404</v>
      </c>
      <c r="C26" s="7">
        <v>311</v>
      </c>
      <c r="D26" s="29">
        <f>SUM(D13)</f>
        <v>51758</v>
      </c>
      <c r="E26" s="29">
        <f>E13+E20-E21</f>
        <v>-21515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f>SUM('bilans stanja'!F55)</f>
        <v>1647886</v>
      </c>
      <c r="E28" s="29">
        <v>1681351</v>
      </c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stanja'!E55)</f>
        <v>1699644</v>
      </c>
      <c r="E29" s="29">
        <v>1659836</v>
      </c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2548232</v>
      </c>
      <c r="E31" s="29">
        <v>2548232</v>
      </c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/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2548232</v>
      </c>
      <c r="E34" s="29">
        <v>2548232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25.5" customHeight="1">
      <c r="A37" s="66" t="s">
        <v>560</v>
      </c>
      <c r="B37" s="390" t="s">
        <v>164</v>
      </c>
      <c r="C37" s="390"/>
      <c r="D37" s="391" t="s">
        <v>502</v>
      </c>
      <c r="E37" s="391"/>
      <c r="F37" s="4"/>
      <c r="G37" s="4"/>
      <c r="H37" s="4"/>
      <c r="I37" s="4"/>
      <c r="J37" s="4"/>
    </row>
    <row r="38" spans="1:10" ht="12.75">
      <c r="A38" s="4" t="s">
        <v>550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15748031496062992" right="0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Q73" sqref="Q73"/>
    </sheetView>
  </sheetViews>
  <sheetFormatPr defaultColWidth="9.140625" defaultRowHeight="12.75"/>
  <cols>
    <col min="1" max="1" width="2.28125" style="0" customWidth="1"/>
    <col min="2" max="2" width="51.8515625" style="0" customWidth="1"/>
    <col min="3" max="3" width="7.28125" style="0" customWidth="1"/>
    <col min="4" max="4" width="16.7109375" style="0" customWidth="1"/>
    <col min="5" max="5" width="14.851562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7" ht="12.75">
      <c r="B7" s="111"/>
    </row>
    <row r="8" spans="1:5" ht="12.75">
      <c r="A8" s="388" t="s">
        <v>13</v>
      </c>
      <c r="B8" s="388"/>
      <c r="C8" s="388"/>
      <c r="D8" s="388"/>
      <c r="E8" s="388"/>
    </row>
    <row r="9" spans="1:5" ht="12.75">
      <c r="A9" s="389" t="s">
        <v>405</v>
      </c>
      <c r="B9" s="389"/>
      <c r="C9" s="389"/>
      <c r="D9" s="389"/>
      <c r="E9" s="389"/>
    </row>
    <row r="10" spans="1:5" ht="12.75">
      <c r="A10" s="395" t="s">
        <v>551</v>
      </c>
      <c r="B10" s="396"/>
      <c r="C10" s="396"/>
      <c r="D10" s="396"/>
      <c r="E10" s="396"/>
    </row>
    <row r="11" ht="12.75">
      <c r="E11" s="4"/>
    </row>
    <row r="12" spans="1:5" ht="12.75" customHeight="1">
      <c r="A12" s="394"/>
      <c r="B12" s="393" t="s">
        <v>103</v>
      </c>
      <c r="C12" s="399" t="s">
        <v>1</v>
      </c>
      <c r="D12" s="397" t="s">
        <v>104</v>
      </c>
      <c r="E12" s="398"/>
    </row>
    <row r="13" spans="1:5" ht="22.5">
      <c r="A13" s="394"/>
      <c r="B13" s="393"/>
      <c r="C13" s="400"/>
      <c r="D13" s="76" t="s">
        <v>2</v>
      </c>
      <c r="E13" s="76" t="s">
        <v>3</v>
      </c>
    </row>
    <row r="14" spans="1:5" ht="12.75">
      <c r="A14" s="60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0"/>
      <c r="B15" s="44" t="s">
        <v>408</v>
      </c>
      <c r="C15" s="7">
        <v>401</v>
      </c>
      <c r="D15" s="39">
        <f>SUM(D16+D17+D18+D19+D20)</f>
        <v>88534</v>
      </c>
      <c r="E15" s="39">
        <f>SUM(E16:E20)</f>
        <v>116883</v>
      </c>
    </row>
    <row r="16" spans="1:5" ht="12.75">
      <c r="A16" s="60"/>
      <c r="B16" s="3" t="s">
        <v>14</v>
      </c>
      <c r="C16" s="7">
        <v>402</v>
      </c>
      <c r="D16" s="63">
        <v>2000</v>
      </c>
      <c r="E16" s="63">
        <v>250</v>
      </c>
    </row>
    <row r="17" spans="1:5" ht="12.75">
      <c r="A17" s="60"/>
      <c r="B17" s="3" t="s">
        <v>406</v>
      </c>
      <c r="C17" s="7">
        <v>403</v>
      </c>
      <c r="D17" s="49">
        <v>3251</v>
      </c>
      <c r="E17" s="49">
        <v>3057</v>
      </c>
    </row>
    <row r="18" spans="1:5" ht="12.75">
      <c r="A18" s="60"/>
      <c r="B18" s="3" t="s">
        <v>15</v>
      </c>
      <c r="C18" s="7">
        <v>404</v>
      </c>
      <c r="D18" s="49">
        <v>34770</v>
      </c>
      <c r="E18" s="49">
        <v>43432</v>
      </c>
    </row>
    <row r="19" spans="1:5" ht="12.75">
      <c r="A19" s="60"/>
      <c r="B19" s="59" t="s">
        <v>16</v>
      </c>
      <c r="C19" s="7">
        <v>405</v>
      </c>
      <c r="D19" s="49"/>
      <c r="E19" s="49"/>
    </row>
    <row r="20" spans="1:5" ht="12.75">
      <c r="A20" s="60"/>
      <c r="B20" s="3" t="s">
        <v>17</v>
      </c>
      <c r="C20" s="7">
        <v>406</v>
      </c>
      <c r="D20" s="49">
        <v>48513</v>
      </c>
      <c r="E20" s="49">
        <v>70144</v>
      </c>
    </row>
    <row r="21" spans="1:5" ht="12.75">
      <c r="A21" s="60"/>
      <c r="B21" s="72" t="s">
        <v>407</v>
      </c>
      <c r="C21" s="73">
        <v>407</v>
      </c>
      <c r="D21" s="74">
        <f>SUM(D22+D23+D24+D25+D26+D27+D28+D29+D30+D31+D32)</f>
        <v>282003</v>
      </c>
      <c r="E21" s="74">
        <f>SUM(E22:E32)</f>
        <v>37483</v>
      </c>
    </row>
    <row r="22" spans="1:5" ht="12.75">
      <c r="A22" s="60"/>
      <c r="B22" s="3" t="s">
        <v>18</v>
      </c>
      <c r="C22" s="7">
        <v>408</v>
      </c>
      <c r="D22" s="49"/>
      <c r="E22" s="49"/>
    </row>
    <row r="23" spans="1:5" ht="12.75">
      <c r="A23" s="60"/>
      <c r="B23" s="3" t="s">
        <v>19</v>
      </c>
      <c r="C23" s="7">
        <v>409</v>
      </c>
      <c r="D23" s="49">
        <v>264664</v>
      </c>
      <c r="E23" s="49"/>
    </row>
    <row r="24" spans="1:5" ht="12.75">
      <c r="A24" s="60"/>
      <c r="B24" s="3" t="s">
        <v>20</v>
      </c>
      <c r="C24" s="7">
        <v>410</v>
      </c>
      <c r="D24" s="49"/>
      <c r="E24" s="49"/>
    </row>
    <row r="25" spans="1:5" ht="12.75">
      <c r="A25" s="60"/>
      <c r="B25" s="3" t="s">
        <v>21</v>
      </c>
      <c r="C25" s="7">
        <v>411</v>
      </c>
      <c r="D25" s="49"/>
      <c r="E25" s="49">
        <v>20000</v>
      </c>
    </row>
    <row r="26" spans="1:5" ht="12.75">
      <c r="A26" s="60"/>
      <c r="B26" s="3" t="s">
        <v>22</v>
      </c>
      <c r="C26" s="7">
        <v>412</v>
      </c>
      <c r="D26" s="49"/>
      <c r="E26" s="49"/>
    </row>
    <row r="27" spans="1:5" ht="12.75">
      <c r="A27" s="60"/>
      <c r="B27" s="3" t="s">
        <v>23</v>
      </c>
      <c r="C27" s="7">
        <v>413</v>
      </c>
      <c r="D27" s="49">
        <v>802</v>
      </c>
      <c r="E27" s="49"/>
    </row>
    <row r="28" spans="1:5" ht="12.75">
      <c r="A28" s="60"/>
      <c r="B28" s="3" t="s">
        <v>24</v>
      </c>
      <c r="C28" s="7">
        <v>414</v>
      </c>
      <c r="D28" s="49">
        <v>2000</v>
      </c>
      <c r="E28" s="49">
        <v>1521</v>
      </c>
    </row>
    <row r="29" spans="1:5" ht="12.75">
      <c r="A29" s="60"/>
      <c r="B29" s="3" t="s">
        <v>25</v>
      </c>
      <c r="C29" s="7">
        <v>415</v>
      </c>
      <c r="D29" s="49">
        <v>1622</v>
      </c>
      <c r="E29" s="49">
        <v>1382</v>
      </c>
    </row>
    <row r="30" spans="1:5" ht="12.75">
      <c r="A30" s="60"/>
      <c r="B30" s="3" t="s">
        <v>26</v>
      </c>
      <c r="C30" s="62">
        <v>416</v>
      </c>
      <c r="D30" s="49">
        <f>7440+1400+265</f>
        <v>9105</v>
      </c>
      <c r="E30" s="49">
        <v>9387</v>
      </c>
    </row>
    <row r="31" spans="1:5" ht="12.75">
      <c r="A31" s="60"/>
      <c r="B31" s="3" t="s">
        <v>27</v>
      </c>
      <c r="C31" s="7">
        <v>417</v>
      </c>
      <c r="D31" s="49"/>
      <c r="E31" s="49"/>
    </row>
    <row r="32" spans="1:5" ht="12.75">
      <c r="A32" s="60"/>
      <c r="B32" s="3" t="s">
        <v>28</v>
      </c>
      <c r="C32" s="7">
        <v>418</v>
      </c>
      <c r="D32" s="49">
        <f>3699+111</f>
        <v>3810</v>
      </c>
      <c r="E32" s="49">
        <v>5193</v>
      </c>
    </row>
    <row r="33" spans="1:5" ht="13.5" customHeight="1">
      <c r="A33" s="60"/>
      <c r="B33" s="75" t="s">
        <v>409</v>
      </c>
      <c r="C33" s="73">
        <v>419</v>
      </c>
      <c r="D33" s="74"/>
      <c r="E33" s="74">
        <f>E15-E21</f>
        <v>79400</v>
      </c>
    </row>
    <row r="34" spans="1:5" ht="12.75">
      <c r="A34" s="60"/>
      <c r="B34" s="113" t="s">
        <v>410</v>
      </c>
      <c r="C34" s="73">
        <v>420</v>
      </c>
      <c r="D34" s="74">
        <f>D21-D15</f>
        <v>193469</v>
      </c>
      <c r="E34" s="74"/>
    </row>
    <row r="35" spans="1:5" ht="22.5">
      <c r="A35" s="60"/>
      <c r="B35" s="75" t="s">
        <v>411</v>
      </c>
      <c r="C35" s="7">
        <v>421</v>
      </c>
      <c r="D35" s="41"/>
      <c r="E35" s="41">
        <f>E36+E38</f>
        <v>0</v>
      </c>
    </row>
    <row r="36" spans="1:5" ht="12.75">
      <c r="A36" s="60"/>
      <c r="B36" s="3" t="s">
        <v>412</v>
      </c>
      <c r="C36" s="7">
        <v>422</v>
      </c>
      <c r="D36" s="49"/>
      <c r="E36" s="49"/>
    </row>
    <row r="37" spans="1:5" ht="22.5">
      <c r="A37" s="60"/>
      <c r="B37" s="216" t="s">
        <v>492</v>
      </c>
      <c r="C37" s="7"/>
      <c r="D37" s="49"/>
      <c r="E37" s="49"/>
    </row>
    <row r="38" spans="1:5" ht="12.75">
      <c r="A38" s="60"/>
      <c r="B38" s="3" t="s">
        <v>413</v>
      </c>
      <c r="C38" s="7">
        <v>423</v>
      </c>
      <c r="D38" s="63"/>
      <c r="E38" s="63"/>
    </row>
    <row r="39" spans="1:5" ht="12.75">
      <c r="A39" s="60"/>
      <c r="B39" s="55" t="s">
        <v>414</v>
      </c>
      <c r="C39" s="7">
        <v>424</v>
      </c>
      <c r="D39" s="64"/>
      <c r="E39" s="64">
        <f>SUM(E40:E43)</f>
        <v>0</v>
      </c>
    </row>
    <row r="40" spans="1:5" ht="12.75">
      <c r="A40" s="60"/>
      <c r="B40" s="3" t="s">
        <v>415</v>
      </c>
      <c r="C40" s="62">
        <v>425</v>
      </c>
      <c r="D40" s="49"/>
      <c r="E40" s="49"/>
    </row>
    <row r="41" spans="1:5" ht="12.75">
      <c r="A41" s="60"/>
      <c r="B41" s="3" t="s">
        <v>29</v>
      </c>
      <c r="C41" s="7">
        <v>426</v>
      </c>
      <c r="D41" s="49"/>
      <c r="E41" s="49"/>
    </row>
    <row r="42" spans="1:5" ht="12.75">
      <c r="A42" s="60"/>
      <c r="B42" s="59" t="s">
        <v>416</v>
      </c>
      <c r="C42" s="7">
        <v>427</v>
      </c>
      <c r="D42" s="49"/>
      <c r="E42" s="49"/>
    </row>
    <row r="43" spans="1:5" ht="12.75">
      <c r="A43" s="60"/>
      <c r="B43" s="3" t="s">
        <v>417</v>
      </c>
      <c r="C43" s="7">
        <v>428</v>
      </c>
      <c r="D43" s="49"/>
      <c r="E43" s="49"/>
    </row>
    <row r="44" spans="1:5" ht="22.5">
      <c r="A44" s="60"/>
      <c r="B44" s="216" t="s">
        <v>493</v>
      </c>
      <c r="C44" s="7"/>
      <c r="D44" s="49"/>
      <c r="E44" s="49"/>
    </row>
    <row r="45" spans="1:5" ht="12.75">
      <c r="A45" s="60"/>
      <c r="B45" s="55" t="s">
        <v>418</v>
      </c>
      <c r="C45" s="7">
        <v>429</v>
      </c>
      <c r="D45" s="49"/>
      <c r="E45" s="49">
        <f>E35-E39</f>
        <v>0</v>
      </c>
    </row>
    <row r="46" spans="1:5" ht="12.75">
      <c r="A46" s="60"/>
      <c r="B46" s="55" t="s">
        <v>419</v>
      </c>
      <c r="C46" s="7">
        <v>430</v>
      </c>
      <c r="D46" s="49"/>
      <c r="E46" s="49">
        <f>E39-E35</f>
        <v>0</v>
      </c>
    </row>
    <row r="47" spans="1:5" ht="12.75">
      <c r="A47" s="60"/>
      <c r="B47" s="44" t="s">
        <v>30</v>
      </c>
      <c r="C47" s="7">
        <v>431</v>
      </c>
      <c r="D47" s="63">
        <f>SUM(D15)</f>
        <v>88534</v>
      </c>
      <c r="E47" s="63">
        <f>E15+E35</f>
        <v>116883</v>
      </c>
    </row>
    <row r="48" spans="1:5" ht="12.75">
      <c r="A48" s="60"/>
      <c r="B48" s="44" t="s">
        <v>31</v>
      </c>
      <c r="C48" s="7">
        <v>432</v>
      </c>
      <c r="D48" s="63">
        <f>SUM(D21)</f>
        <v>282003</v>
      </c>
      <c r="E48" s="63">
        <f>E21+E39</f>
        <v>37483</v>
      </c>
    </row>
    <row r="49" spans="1:5" ht="12.75">
      <c r="A49" s="60"/>
      <c r="B49" s="44" t="s">
        <v>32</v>
      </c>
      <c r="C49" s="7">
        <v>433</v>
      </c>
      <c r="D49" s="63"/>
      <c r="E49" s="63">
        <f>E47-E48</f>
        <v>79400</v>
      </c>
    </row>
    <row r="50" spans="1:5" ht="12.75">
      <c r="A50" s="60"/>
      <c r="B50" s="44" t="s">
        <v>33</v>
      </c>
      <c r="C50" s="62">
        <v>434</v>
      </c>
      <c r="D50" s="63">
        <f>D48-D47</f>
        <v>193469</v>
      </c>
      <c r="E50" s="63"/>
    </row>
    <row r="51" spans="1:5" ht="12.75">
      <c r="A51" s="60"/>
      <c r="B51" s="75" t="s">
        <v>34</v>
      </c>
      <c r="C51" s="7">
        <v>435</v>
      </c>
      <c r="D51" s="63">
        <v>339401</v>
      </c>
      <c r="E51" s="63">
        <v>31750</v>
      </c>
    </row>
    <row r="52" spans="1:5" ht="12.75">
      <c r="A52" s="60"/>
      <c r="B52" s="27" t="s">
        <v>35</v>
      </c>
      <c r="C52" s="7">
        <v>436</v>
      </c>
      <c r="D52" s="63"/>
      <c r="E52" s="63"/>
    </row>
    <row r="53" spans="2:5" ht="16.5" customHeight="1">
      <c r="B53" s="61" t="s">
        <v>36</v>
      </c>
      <c r="C53" s="7">
        <v>437</v>
      </c>
      <c r="D53" s="47"/>
      <c r="E53" s="47"/>
    </row>
    <row r="54" spans="2:8" ht="22.5">
      <c r="B54" s="44" t="s">
        <v>37</v>
      </c>
      <c r="C54" s="7">
        <v>438</v>
      </c>
      <c r="D54" s="29">
        <f>D51-D50</f>
        <v>145932</v>
      </c>
      <c r="E54" s="29">
        <f>SUM(E51+E49-E50+E52-E53)</f>
        <v>111150</v>
      </c>
      <c r="H54" s="32"/>
    </row>
    <row r="55" spans="2:7" ht="12.75">
      <c r="B55" s="4"/>
      <c r="G55" s="32"/>
    </row>
    <row r="56" spans="1:9" ht="27" customHeight="1">
      <c r="A56" s="4"/>
      <c r="B56" s="392" t="s">
        <v>221</v>
      </c>
      <c r="C56" s="392"/>
      <c r="D56" s="391" t="s">
        <v>503</v>
      </c>
      <c r="E56" s="391"/>
      <c r="F56" s="4"/>
      <c r="G56" s="4"/>
      <c r="H56" s="4"/>
      <c r="I56" s="4"/>
    </row>
    <row r="57" spans="1:9" ht="12.75">
      <c r="A57" s="4"/>
      <c r="B57" s="4" t="s">
        <v>550</v>
      </c>
      <c r="C57" s="101" t="s">
        <v>222</v>
      </c>
      <c r="F57" s="4"/>
      <c r="G57" s="4"/>
      <c r="H57" s="4"/>
      <c r="I57" s="4"/>
    </row>
    <row r="58" spans="4:9" ht="12.75">
      <c r="D58" s="51"/>
      <c r="E58" s="52"/>
      <c r="F58" s="4"/>
      <c r="G58" s="4"/>
      <c r="H58" s="4"/>
      <c r="I58" s="4"/>
    </row>
    <row r="59" spans="4:9" ht="12.75">
      <c r="D59" s="45"/>
      <c r="E59" s="46"/>
      <c r="F59" s="4"/>
      <c r="G59" s="4"/>
      <c r="H59" s="4"/>
      <c r="I59" s="4"/>
    </row>
    <row r="62" ht="12.75">
      <c r="D62" s="32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11811023622047245" right="0.11811023622047245" top="0.15748031496062992" bottom="0.15748031496062992" header="0" footer="0.1181102362204724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6.7109375" style="0" customWidth="1"/>
    <col min="2" max="2" width="55.140625" style="0" customWidth="1"/>
    <col min="3" max="3" width="7.28125" style="0" customWidth="1"/>
    <col min="4" max="4" width="12.57421875" style="0" customWidth="1"/>
    <col min="5" max="5" width="12.42187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8" spans="1:5" ht="12.75">
      <c r="A8" s="388" t="s">
        <v>420</v>
      </c>
      <c r="B8" s="388"/>
      <c r="C8" s="388"/>
      <c r="D8" s="388"/>
      <c r="E8" s="388"/>
    </row>
    <row r="9" spans="1:5" ht="12.75">
      <c r="A9" s="388" t="s">
        <v>552</v>
      </c>
      <c r="B9" s="388"/>
      <c r="C9" s="388"/>
      <c r="D9" s="388"/>
      <c r="E9" s="388"/>
    </row>
    <row r="10" spans="2:4" ht="12.75">
      <c r="B10" s="401"/>
      <c r="C10" s="401"/>
      <c r="D10" s="401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1647886</v>
      </c>
      <c r="E15" s="29">
        <v>1681351</v>
      </c>
    </row>
    <row r="16" spans="1:5" ht="12.75">
      <c r="A16" s="7">
        <v>2</v>
      </c>
      <c r="B16" s="2" t="s">
        <v>102</v>
      </c>
      <c r="C16" s="7">
        <v>503</v>
      </c>
      <c r="D16" s="29">
        <v>2548232</v>
      </c>
      <c r="E16" s="29">
        <v>2548232</v>
      </c>
    </row>
    <row r="17" spans="1:5" ht="17.25" customHeight="1">
      <c r="A17" s="7">
        <v>3</v>
      </c>
      <c r="B17" s="3" t="s">
        <v>109</v>
      </c>
      <c r="C17" s="7">
        <v>504</v>
      </c>
      <c r="D17" s="24">
        <f>SUM(D15/D16)</f>
        <v>0.6466781674510014</v>
      </c>
      <c r="E17" s="24">
        <f>E15/E16</f>
        <v>0.6598108021561616</v>
      </c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stanja'!E55)</f>
        <v>1699644</v>
      </c>
      <c r="E19" s="29">
        <v>1659836</v>
      </c>
    </row>
    <row r="20" spans="1:5" ht="12.75">
      <c r="A20" s="8">
        <v>2</v>
      </c>
      <c r="B20" s="10" t="s">
        <v>101</v>
      </c>
      <c r="C20" s="7">
        <v>507</v>
      </c>
      <c r="D20" s="29">
        <v>2548232</v>
      </c>
      <c r="E20" s="29">
        <v>2548232</v>
      </c>
    </row>
    <row r="21" spans="1:5" ht="12.75">
      <c r="A21" s="8">
        <v>3</v>
      </c>
      <c r="B21" s="2" t="s">
        <v>112</v>
      </c>
      <c r="C21" s="7">
        <v>508</v>
      </c>
      <c r="D21" s="24">
        <f>SUM(D19/D20)</f>
        <v>0.6669895048802463</v>
      </c>
      <c r="E21" s="24">
        <f>E19/E20</f>
        <v>0.6513676933654392</v>
      </c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0.02</v>
      </c>
      <c r="E23" s="24">
        <v>0.04</v>
      </c>
    </row>
    <row r="24" spans="1:5" ht="12.75">
      <c r="A24" s="8">
        <v>2</v>
      </c>
      <c r="B24" s="2" t="s">
        <v>115</v>
      </c>
      <c r="C24" s="7">
        <v>511</v>
      </c>
      <c r="D24" s="24">
        <v>0.02</v>
      </c>
      <c r="E24" s="24">
        <v>0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2.2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27" customHeight="1">
      <c r="A28" s="4" t="s">
        <v>163</v>
      </c>
      <c r="B28" s="390" t="s">
        <v>164</v>
      </c>
      <c r="C28" s="390"/>
      <c r="D28" s="391" t="s">
        <v>502</v>
      </c>
      <c r="E28" s="391"/>
      <c r="F28" s="4"/>
      <c r="G28" s="4"/>
      <c r="H28" s="4"/>
      <c r="I28" s="4"/>
      <c r="J28" s="4"/>
    </row>
    <row r="29" spans="1:10" ht="12.75">
      <c r="A29" s="4" t="s">
        <v>553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401"/>
      <c r="E49" s="401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6.28125" style="0" customWidth="1"/>
    <col min="2" max="2" width="42.8515625" style="0" customWidth="1"/>
    <col min="3" max="3" width="20.140625" style="0" customWidth="1"/>
    <col min="4" max="4" width="20.851562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" customHeight="1">
      <c r="A6" s="4" t="s">
        <v>441</v>
      </c>
      <c r="B6" s="4"/>
    </row>
    <row r="7" spans="1:2" ht="12.75">
      <c r="A7" s="4"/>
      <c r="B7" s="4"/>
    </row>
    <row r="8" spans="1:6" ht="12.75">
      <c r="A8" s="388" t="s">
        <v>42</v>
      </c>
      <c r="B8" s="388"/>
      <c r="C8" s="388"/>
      <c r="D8" s="388"/>
      <c r="E8" s="18"/>
      <c r="F8" s="18"/>
    </row>
    <row r="9" spans="1:6" ht="12.75">
      <c r="A9" s="102" t="s">
        <v>421</v>
      </c>
      <c r="B9" s="102"/>
      <c r="C9" s="102"/>
      <c r="D9" s="102"/>
      <c r="E9" s="18"/>
      <c r="F9" s="18"/>
    </row>
    <row r="10" spans="1:4" ht="12.75">
      <c r="A10" s="402" t="s">
        <v>546</v>
      </c>
      <c r="B10" s="402"/>
      <c r="C10" s="402"/>
      <c r="D10" s="402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482495</v>
      </c>
      <c r="D14" s="30">
        <f>(C14/C20)*100</f>
        <v>27.597652373508495</v>
      </c>
    </row>
    <row r="15" spans="1:4" ht="12.75">
      <c r="A15" s="8">
        <v>2</v>
      </c>
      <c r="B15" s="2" t="s">
        <v>130</v>
      </c>
      <c r="C15" s="29">
        <v>696826</v>
      </c>
      <c r="D15" s="30">
        <f>C15*100/C20</f>
        <v>39.856913984232854</v>
      </c>
    </row>
    <row r="16" spans="1:4" ht="12.75">
      <c r="A16" s="8">
        <v>3</v>
      </c>
      <c r="B16" s="2" t="s">
        <v>122</v>
      </c>
      <c r="C16" s="31"/>
      <c r="D16" s="30">
        <f>C16*100/C20</f>
        <v>0</v>
      </c>
    </row>
    <row r="17" spans="1:4" ht="12.75">
      <c r="A17" s="8">
        <v>4</v>
      </c>
      <c r="B17" s="2" t="s">
        <v>6</v>
      </c>
      <c r="C17" s="31">
        <v>360000</v>
      </c>
      <c r="D17" s="30">
        <f>C17*100/C20</f>
        <v>20.591207897414602</v>
      </c>
    </row>
    <row r="18" spans="1:4" ht="12.75">
      <c r="A18" s="8">
        <v>5</v>
      </c>
      <c r="B18" s="2" t="s">
        <v>131</v>
      </c>
      <c r="C18" s="31">
        <v>145932</v>
      </c>
      <c r="D18" s="30">
        <f>C18*100/C20</f>
        <v>8.3469893080153</v>
      </c>
    </row>
    <row r="19" spans="1:4" ht="12.75">
      <c r="A19" s="8">
        <v>6</v>
      </c>
      <c r="B19" s="103" t="s">
        <v>422</v>
      </c>
      <c r="C19" s="31">
        <v>63066</v>
      </c>
      <c r="D19" s="30">
        <f>C19*100/C20</f>
        <v>3.607236436828748</v>
      </c>
    </row>
    <row r="20" spans="1:4" ht="12.75">
      <c r="A20" s="1"/>
      <c r="B20" s="2" t="s">
        <v>128</v>
      </c>
      <c r="C20" s="31">
        <f>SUM(C14+C15+C16+C17+C18+C19)</f>
        <v>1748319</v>
      </c>
      <c r="D20" s="30">
        <f>SUM(D14:D19)</f>
        <v>100</v>
      </c>
    </row>
    <row r="22" ht="12.75">
      <c r="B22" s="4"/>
    </row>
    <row r="23" spans="1:9" ht="32.25" customHeight="1">
      <c r="A23" s="4" t="s">
        <v>163</v>
      </c>
      <c r="B23" s="390" t="s">
        <v>223</v>
      </c>
      <c r="C23" s="390"/>
      <c r="D23" s="220" t="s">
        <v>502</v>
      </c>
      <c r="E23" s="4"/>
      <c r="F23" s="4"/>
      <c r="G23" s="4"/>
      <c r="H23" s="4"/>
      <c r="I23" s="4"/>
    </row>
    <row r="24" spans="1:9" ht="12.75">
      <c r="A24" s="4" t="s">
        <v>548</v>
      </c>
      <c r="E24" s="4"/>
      <c r="F24" s="4"/>
      <c r="G24" s="4"/>
      <c r="H24" s="4"/>
      <c r="I24" s="4"/>
    </row>
    <row r="25" spans="3:9" ht="12.75">
      <c r="C25" s="67"/>
      <c r="D25" s="51"/>
      <c r="E25" s="4"/>
      <c r="F25" s="4"/>
      <c r="G25" s="4"/>
      <c r="H25" s="4"/>
      <c r="I25" s="4"/>
    </row>
  </sheetData>
  <sheetProtection/>
  <mergeCells count="3">
    <mergeCell ref="A8:D8"/>
    <mergeCell ref="A10:D10"/>
    <mergeCell ref="B23:C23"/>
  </mergeCells>
  <printOptions horizontalCentered="1"/>
  <pageMargins left="0.31496062992125984" right="0.31496062992125984" top="0.6299212598425197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61">
      <selection activeCell="J60" sqref="J60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7109375" style="0" bestFit="1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441</v>
      </c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402" t="s">
        <v>45</v>
      </c>
      <c r="B9" s="402"/>
      <c r="C9" s="402"/>
      <c r="D9" s="402"/>
      <c r="E9" s="402"/>
      <c r="F9" s="402"/>
      <c r="G9" s="402"/>
      <c r="H9" s="402"/>
    </row>
    <row r="10" spans="1:8" ht="12.75">
      <c r="A10" s="402" t="s">
        <v>546</v>
      </c>
      <c r="B10" s="402"/>
      <c r="C10" s="402"/>
      <c r="D10" s="402"/>
      <c r="E10" s="402"/>
      <c r="F10" s="402"/>
      <c r="G10" s="402"/>
      <c r="H10" s="402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424</v>
      </c>
    </row>
    <row r="13" spans="1:8" s="18" customFormat="1" ht="45" customHeight="1">
      <c r="A13" s="78" t="s">
        <v>134</v>
      </c>
      <c r="B13" s="418" t="s">
        <v>46</v>
      </c>
      <c r="C13" s="419"/>
      <c r="D13" s="420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421">
        <v>2</v>
      </c>
      <c r="C14" s="422"/>
      <c r="D14" s="423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406" t="s">
        <v>48</v>
      </c>
      <c r="C15" s="407"/>
      <c r="D15" s="408"/>
      <c r="E15" s="80"/>
      <c r="F15" s="82"/>
      <c r="G15" s="83"/>
      <c r="H15" s="82"/>
    </row>
    <row r="16" spans="1:8" ht="12.75">
      <c r="A16" s="80"/>
      <c r="B16" s="427" t="s">
        <v>327</v>
      </c>
      <c r="C16" s="428"/>
      <c r="D16" s="429"/>
      <c r="E16" s="33"/>
      <c r="F16" s="34"/>
      <c r="G16" s="35"/>
      <c r="H16" s="34"/>
    </row>
    <row r="17" spans="1:8" ht="12.75">
      <c r="A17" s="82"/>
      <c r="B17" s="430" t="s">
        <v>38</v>
      </c>
      <c r="C17" s="431"/>
      <c r="D17" s="432"/>
      <c r="E17" s="34"/>
      <c r="F17" s="34"/>
      <c r="G17" s="35"/>
      <c r="H17" s="34"/>
    </row>
    <row r="18" spans="1:8" ht="12.75">
      <c r="A18" s="82"/>
      <c r="B18" s="424"/>
      <c r="C18" s="425"/>
      <c r="D18" s="426"/>
      <c r="E18" s="35"/>
      <c r="F18" s="35"/>
      <c r="G18" s="35"/>
      <c r="H18" s="34">
        <f>G18-F18</f>
        <v>0</v>
      </c>
    </row>
    <row r="19" spans="1:8" ht="12.75">
      <c r="A19" s="84"/>
      <c r="B19" s="409"/>
      <c r="C19" s="410"/>
      <c r="D19" s="411"/>
      <c r="E19" s="88"/>
      <c r="F19" s="90"/>
      <c r="G19" s="90"/>
      <c r="H19" s="34">
        <f>G19-F19</f>
        <v>0</v>
      </c>
    </row>
    <row r="20" spans="1:8" ht="12.75" customHeight="1">
      <c r="A20" s="80"/>
      <c r="B20" s="403" t="s">
        <v>39</v>
      </c>
      <c r="C20" s="404"/>
      <c r="D20" s="405"/>
      <c r="E20" s="85"/>
      <c r="F20" s="80"/>
      <c r="G20" s="81"/>
      <c r="H20" s="80"/>
    </row>
    <row r="21" spans="1:8" ht="12.75">
      <c r="A21" s="80"/>
      <c r="B21" s="403" t="s">
        <v>49</v>
      </c>
      <c r="C21" s="404"/>
      <c r="D21" s="405"/>
      <c r="E21" s="80"/>
      <c r="F21" s="80"/>
      <c r="G21" s="81"/>
      <c r="H21" s="80"/>
    </row>
    <row r="22" spans="1:8" ht="12.75" customHeight="1">
      <c r="A22" s="80"/>
      <c r="B22" s="406" t="s">
        <v>50</v>
      </c>
      <c r="C22" s="407"/>
      <c r="D22" s="408"/>
      <c r="E22" s="80"/>
      <c r="F22" s="80"/>
      <c r="G22" s="81"/>
      <c r="H22" s="80"/>
    </row>
    <row r="23" spans="1:8" ht="12.75">
      <c r="A23" s="80"/>
      <c r="B23" s="403" t="s">
        <v>38</v>
      </c>
      <c r="C23" s="404"/>
      <c r="D23" s="405"/>
      <c r="E23" s="80"/>
      <c r="F23" s="80"/>
      <c r="G23" s="81"/>
      <c r="H23" s="80"/>
    </row>
    <row r="24" spans="1:8" ht="12.75">
      <c r="A24" s="80"/>
      <c r="B24" s="403" t="s">
        <v>39</v>
      </c>
      <c r="C24" s="404"/>
      <c r="D24" s="405"/>
      <c r="E24" s="80"/>
      <c r="F24" s="80"/>
      <c r="G24" s="81"/>
      <c r="H24" s="80"/>
    </row>
    <row r="25" spans="1:8" ht="12.75">
      <c r="A25" s="80"/>
      <c r="B25" s="403" t="s">
        <v>49</v>
      </c>
      <c r="C25" s="404"/>
      <c r="D25" s="405"/>
      <c r="E25" s="80"/>
      <c r="F25" s="80"/>
      <c r="G25" s="81"/>
      <c r="H25" s="80"/>
    </row>
    <row r="26" spans="1:8" ht="21.75" customHeight="1">
      <c r="A26" s="80"/>
      <c r="B26" s="415" t="s">
        <v>51</v>
      </c>
      <c r="C26" s="416"/>
      <c r="D26" s="417"/>
      <c r="E26" s="80"/>
      <c r="F26" s="80"/>
      <c r="G26" s="81"/>
      <c r="H26" s="80"/>
    </row>
    <row r="27" spans="1:8" ht="21.75" customHeight="1">
      <c r="A27" s="80"/>
      <c r="B27" s="415" t="s">
        <v>138</v>
      </c>
      <c r="C27" s="416"/>
      <c r="D27" s="417"/>
      <c r="E27" s="80"/>
      <c r="F27" s="80"/>
      <c r="G27" s="81"/>
      <c r="H27" s="80"/>
    </row>
    <row r="28" spans="1:8" ht="12.75" customHeight="1">
      <c r="A28" s="80"/>
      <c r="B28" s="403" t="s">
        <v>121</v>
      </c>
      <c r="C28" s="404"/>
      <c r="D28" s="405"/>
      <c r="E28" s="80"/>
      <c r="F28" s="80"/>
      <c r="G28" s="81"/>
      <c r="H28" s="80"/>
    </row>
    <row r="29" spans="1:8" ht="33.75" customHeight="1">
      <c r="A29" s="80" t="s">
        <v>554</v>
      </c>
      <c r="B29" s="412" t="s">
        <v>139</v>
      </c>
      <c r="C29" s="413"/>
      <c r="D29" s="414"/>
      <c r="E29" s="80">
        <v>20000</v>
      </c>
      <c r="F29" s="80">
        <v>1879.06</v>
      </c>
      <c r="G29" s="83">
        <v>2000</v>
      </c>
      <c r="H29" s="82">
        <f>G29-F29</f>
        <v>120.94000000000005</v>
      </c>
    </row>
    <row r="30" spans="1:8" ht="21.75" customHeight="1">
      <c r="A30" s="80"/>
      <c r="B30" s="412" t="s">
        <v>140</v>
      </c>
      <c r="C30" s="413"/>
      <c r="D30" s="414"/>
      <c r="E30" s="80"/>
      <c r="F30" s="80"/>
      <c r="G30" s="81"/>
      <c r="H30" s="80"/>
    </row>
    <row r="31" spans="1:8" ht="12.75" customHeight="1">
      <c r="A31" s="80"/>
      <c r="B31" s="403" t="s">
        <v>141</v>
      </c>
      <c r="C31" s="404"/>
      <c r="D31" s="405"/>
      <c r="E31" s="80"/>
      <c r="F31" s="80"/>
      <c r="G31" s="81"/>
      <c r="H31" s="80"/>
    </row>
    <row r="32" spans="1:8" ht="12.75" customHeight="1">
      <c r="A32" s="80"/>
      <c r="B32" s="403" t="s">
        <v>142</v>
      </c>
      <c r="C32" s="404"/>
      <c r="D32" s="405"/>
      <c r="E32" s="80"/>
      <c r="F32" s="80"/>
      <c r="G32" s="81"/>
      <c r="H32" s="80"/>
    </row>
    <row r="33" spans="1:8" ht="22.5" customHeight="1">
      <c r="A33" s="80"/>
      <c r="B33" s="415" t="s">
        <v>143</v>
      </c>
      <c r="C33" s="416"/>
      <c r="D33" s="417"/>
      <c r="E33" s="80"/>
      <c r="F33" s="80"/>
      <c r="G33" s="81"/>
      <c r="H33" s="80"/>
    </row>
    <row r="34" spans="1:8" ht="24.75" customHeight="1">
      <c r="A34" s="80"/>
      <c r="B34" s="412" t="s">
        <v>144</v>
      </c>
      <c r="C34" s="413"/>
      <c r="D34" s="414"/>
      <c r="E34" s="80"/>
      <c r="F34" s="80"/>
      <c r="G34" s="81"/>
      <c r="H34" s="80"/>
    </row>
    <row r="35" spans="1:8" ht="22.5" customHeight="1">
      <c r="A35" s="80"/>
      <c r="B35" s="412" t="s">
        <v>145</v>
      </c>
      <c r="C35" s="413"/>
      <c r="D35" s="414"/>
      <c r="E35" s="80"/>
      <c r="F35" s="80"/>
      <c r="G35" s="81"/>
      <c r="H35" s="80"/>
    </row>
    <row r="36" spans="1:8" ht="12.75" customHeight="1">
      <c r="A36" s="80"/>
      <c r="B36" s="412" t="s">
        <v>146</v>
      </c>
      <c r="C36" s="413"/>
      <c r="D36" s="414"/>
      <c r="E36" s="80"/>
      <c r="F36" s="82"/>
      <c r="G36" s="83"/>
      <c r="H36" s="82"/>
    </row>
    <row r="37" spans="1:8" ht="12.75" customHeight="1">
      <c r="A37" s="80"/>
      <c r="B37" s="412"/>
      <c r="C37" s="433"/>
      <c r="D37" s="434"/>
      <c r="E37" s="80"/>
      <c r="F37" s="82"/>
      <c r="G37" s="83"/>
      <c r="H37" s="82">
        <f aca="true" t="shared" si="0" ref="H37:H44">G37-F37</f>
        <v>0</v>
      </c>
    </row>
    <row r="38" spans="1:8" ht="15.75" customHeight="1">
      <c r="A38" s="80"/>
      <c r="B38" s="412"/>
      <c r="C38" s="433"/>
      <c r="D38" s="434"/>
      <c r="E38" s="80"/>
      <c r="F38" s="82"/>
      <c r="G38" s="83"/>
      <c r="H38" s="82">
        <f t="shared" si="0"/>
        <v>0</v>
      </c>
    </row>
    <row r="39" spans="1:8" ht="24" customHeight="1">
      <c r="A39" s="80"/>
      <c r="B39" s="412"/>
      <c r="C39" s="433"/>
      <c r="D39" s="434"/>
      <c r="E39" s="80"/>
      <c r="F39" s="82"/>
      <c r="G39" s="83"/>
      <c r="H39" s="82">
        <f t="shared" si="0"/>
        <v>0</v>
      </c>
    </row>
    <row r="40" spans="1:8" ht="27.75" customHeight="1">
      <c r="A40" s="80"/>
      <c r="B40" s="412"/>
      <c r="C40" s="433"/>
      <c r="D40" s="434"/>
      <c r="E40" s="80"/>
      <c r="F40" s="82"/>
      <c r="G40" s="83"/>
      <c r="H40" s="82">
        <f t="shared" si="0"/>
        <v>0</v>
      </c>
    </row>
    <row r="41" spans="1:8" ht="18.75" customHeight="1">
      <c r="A41" s="80"/>
      <c r="B41" s="412"/>
      <c r="C41" s="433"/>
      <c r="D41" s="434"/>
      <c r="E41" s="80"/>
      <c r="F41" s="82"/>
      <c r="G41" s="83"/>
      <c r="H41" s="82">
        <f t="shared" si="0"/>
        <v>0</v>
      </c>
    </row>
    <row r="42" spans="1:8" ht="12.75" customHeight="1">
      <c r="A42" s="80"/>
      <c r="B42" s="412"/>
      <c r="C42" s="433"/>
      <c r="D42" s="434"/>
      <c r="E42" s="80"/>
      <c r="F42" s="82"/>
      <c r="G42" s="83"/>
      <c r="H42" s="82">
        <f t="shared" si="0"/>
        <v>0</v>
      </c>
    </row>
    <row r="43" spans="1:8" ht="45" customHeight="1">
      <c r="A43" s="80"/>
      <c r="B43" s="412"/>
      <c r="C43" s="433"/>
      <c r="D43" s="434"/>
      <c r="E43" s="80"/>
      <c r="F43" s="82"/>
      <c r="G43" s="83"/>
      <c r="H43" s="82">
        <f t="shared" si="0"/>
        <v>0</v>
      </c>
    </row>
    <row r="44" spans="1:8" ht="12.75">
      <c r="A44" s="80"/>
      <c r="B44" s="412"/>
      <c r="C44" s="433"/>
      <c r="D44" s="434"/>
      <c r="E44" s="80"/>
      <c r="F44" s="82"/>
      <c r="G44" s="83"/>
      <c r="H44" s="82">
        <f t="shared" si="0"/>
        <v>0</v>
      </c>
    </row>
    <row r="45" spans="1:8" ht="12.75">
      <c r="A45" s="80"/>
      <c r="B45" s="412" t="s">
        <v>147</v>
      </c>
      <c r="C45" s="413"/>
      <c r="D45" s="414"/>
      <c r="E45" s="80"/>
      <c r="F45" s="82"/>
      <c r="G45" s="83"/>
      <c r="H45" s="82"/>
    </row>
    <row r="46" spans="1:8" ht="12.75">
      <c r="A46" s="80"/>
      <c r="B46" s="412" t="s">
        <v>148</v>
      </c>
      <c r="C46" s="413"/>
      <c r="D46" s="414"/>
      <c r="E46" s="80"/>
      <c r="F46" s="82"/>
      <c r="G46" s="83"/>
      <c r="H46" s="82"/>
    </row>
    <row r="47" spans="1:8" ht="21" customHeight="1">
      <c r="A47" s="80"/>
      <c r="B47" s="412" t="s">
        <v>52</v>
      </c>
      <c r="C47" s="413"/>
      <c r="D47" s="414"/>
      <c r="E47" s="80"/>
      <c r="F47" s="82"/>
      <c r="G47" s="83"/>
      <c r="H47" s="82"/>
    </row>
    <row r="48" spans="1:8" ht="21.75" customHeight="1">
      <c r="A48" s="80"/>
      <c r="B48" s="412" t="s">
        <v>53</v>
      </c>
      <c r="C48" s="413"/>
      <c r="D48" s="414"/>
      <c r="E48" s="34">
        <f>SUM(E18:E47)</f>
        <v>20000</v>
      </c>
      <c r="F48" s="34">
        <f>SUM(F18:F47)</f>
        <v>1879.06</v>
      </c>
      <c r="G48" s="34">
        <f>SUM(G18:G47)</f>
        <v>2000</v>
      </c>
      <c r="H48" s="34">
        <f>SUM(H18:H47)</f>
        <v>120.94000000000005</v>
      </c>
    </row>
    <row r="49" spans="1:8" ht="12.75">
      <c r="A49" s="86"/>
      <c r="B49" s="87"/>
      <c r="C49" s="87"/>
      <c r="D49" s="87"/>
      <c r="E49" s="68"/>
      <c r="F49" s="69"/>
      <c r="G49" s="69"/>
      <c r="H49" s="69"/>
    </row>
    <row r="50" spans="1:8" ht="12.75">
      <c r="A50" s="435" t="s">
        <v>423</v>
      </c>
      <c r="B50" s="435"/>
      <c r="C50" s="435"/>
      <c r="D50" s="435"/>
      <c r="E50" s="435"/>
      <c r="F50" s="435"/>
      <c r="G50" s="435"/>
      <c r="H50" s="435"/>
    </row>
    <row r="51" spans="1:8" ht="39" customHeight="1">
      <c r="A51" s="78" t="s">
        <v>134</v>
      </c>
      <c r="B51" s="418" t="s">
        <v>425</v>
      </c>
      <c r="C51" s="419"/>
      <c r="D51" s="420"/>
      <c r="E51" s="78" t="s">
        <v>135</v>
      </c>
      <c r="F51" s="78" t="s">
        <v>119</v>
      </c>
      <c r="G51" s="78" t="s">
        <v>136</v>
      </c>
      <c r="H51" s="78" t="s">
        <v>426</v>
      </c>
    </row>
    <row r="52" spans="1:8" ht="12.75">
      <c r="A52" s="80">
        <v>1</v>
      </c>
      <c r="B52" s="421">
        <v>2</v>
      </c>
      <c r="C52" s="422"/>
      <c r="D52" s="423"/>
      <c r="E52" s="80">
        <v>3</v>
      </c>
      <c r="F52" s="80">
        <v>4</v>
      </c>
      <c r="G52" s="80">
        <v>5</v>
      </c>
      <c r="H52" s="80">
        <v>6</v>
      </c>
    </row>
    <row r="53" spans="1:8" ht="12.75">
      <c r="A53" s="80"/>
      <c r="B53" s="406" t="s">
        <v>137</v>
      </c>
      <c r="C53" s="407"/>
      <c r="D53" s="408"/>
      <c r="E53" s="80"/>
      <c r="F53" s="80"/>
      <c r="G53" s="80"/>
      <c r="H53" s="80"/>
    </row>
    <row r="54" spans="1:8" ht="12.75">
      <c r="A54" s="80"/>
      <c r="B54" s="406" t="s">
        <v>327</v>
      </c>
      <c r="C54" s="407"/>
      <c r="D54" s="408"/>
      <c r="E54" s="88"/>
      <c r="F54" s="89"/>
      <c r="G54" s="90"/>
      <c r="H54" s="91"/>
    </row>
    <row r="55" spans="1:8" ht="12.75">
      <c r="A55" s="80"/>
      <c r="B55" s="403" t="s">
        <v>38</v>
      </c>
      <c r="C55" s="404"/>
      <c r="D55" s="405"/>
      <c r="E55" s="92"/>
      <c r="F55" s="89"/>
      <c r="G55" s="90"/>
      <c r="H55" s="90"/>
    </row>
    <row r="56" spans="1:8" ht="20.25" customHeight="1">
      <c r="A56" s="84"/>
      <c r="B56" s="409"/>
      <c r="C56" s="410"/>
      <c r="D56" s="411"/>
      <c r="E56" s="88"/>
      <c r="F56" s="90"/>
      <c r="G56" s="90"/>
      <c r="H56" s="90">
        <f>SUM(G56-F56)</f>
        <v>0</v>
      </c>
    </row>
    <row r="57" spans="1:8" ht="18.75" customHeight="1">
      <c r="A57" s="84"/>
      <c r="B57" s="409"/>
      <c r="C57" s="410"/>
      <c r="D57" s="411"/>
      <c r="E57" s="88"/>
      <c r="F57" s="90"/>
      <c r="G57" s="90"/>
      <c r="H57" s="90">
        <f>G57-F57</f>
        <v>0</v>
      </c>
    </row>
    <row r="58" spans="1:8" ht="19.5" customHeight="1">
      <c r="A58" s="84"/>
      <c r="B58" s="409"/>
      <c r="C58" s="410"/>
      <c r="D58" s="411"/>
      <c r="E58" s="88"/>
      <c r="F58" s="90"/>
      <c r="G58" s="90"/>
      <c r="H58" s="90">
        <f>G58-F58</f>
        <v>0</v>
      </c>
    </row>
    <row r="59" spans="1:8" ht="15.75" customHeight="1">
      <c r="A59" s="84"/>
      <c r="B59" s="409"/>
      <c r="C59" s="410"/>
      <c r="D59" s="411"/>
      <c r="E59" s="88"/>
      <c r="F59" s="90"/>
      <c r="G59" s="90"/>
      <c r="H59" s="90">
        <f>G59-F59</f>
        <v>0</v>
      </c>
    </row>
    <row r="60" spans="1:8" ht="12.75">
      <c r="A60" s="84"/>
      <c r="B60" s="409"/>
      <c r="C60" s="410"/>
      <c r="D60" s="411"/>
      <c r="E60" s="88"/>
      <c r="F60" s="90"/>
      <c r="G60" s="90"/>
      <c r="H60" s="90">
        <f>SUM(G60-F60)</f>
        <v>0</v>
      </c>
    </row>
    <row r="61" spans="1:8" ht="12.75" customHeight="1">
      <c r="A61" s="84"/>
      <c r="B61" s="409"/>
      <c r="C61" s="410"/>
      <c r="D61" s="411"/>
      <c r="E61" s="88"/>
      <c r="F61" s="90"/>
      <c r="G61" s="90"/>
      <c r="H61" s="90">
        <f>SUM(G61-F61)</f>
        <v>0</v>
      </c>
    </row>
    <row r="62" spans="1:8" ht="12.75">
      <c r="A62" s="80"/>
      <c r="B62" s="403" t="s">
        <v>39</v>
      </c>
      <c r="C62" s="404"/>
      <c r="D62" s="405"/>
      <c r="E62" s="85"/>
      <c r="F62" s="82"/>
      <c r="G62" s="82"/>
      <c r="H62" s="82"/>
    </row>
    <row r="63" spans="1:8" ht="12.75" customHeight="1">
      <c r="A63" s="80"/>
      <c r="B63" s="403"/>
      <c r="C63" s="404"/>
      <c r="D63" s="405"/>
      <c r="E63" s="85"/>
      <c r="F63" s="82"/>
      <c r="G63" s="82"/>
      <c r="H63" s="82"/>
    </row>
    <row r="64" spans="1:8" ht="12.75">
      <c r="A64" s="80"/>
      <c r="B64" s="406" t="s">
        <v>50</v>
      </c>
      <c r="C64" s="407"/>
      <c r="D64" s="408"/>
      <c r="E64" s="85"/>
      <c r="F64" s="82"/>
      <c r="G64" s="82"/>
      <c r="H64" s="82"/>
    </row>
    <row r="65" spans="1:8" ht="12.75">
      <c r="A65" s="80"/>
      <c r="B65" s="403" t="s">
        <v>38</v>
      </c>
      <c r="C65" s="404"/>
      <c r="D65" s="405"/>
      <c r="E65" s="85"/>
      <c r="F65" s="80"/>
      <c r="G65" s="80"/>
      <c r="H65" s="80"/>
    </row>
    <row r="66" spans="1:8" ht="12.75">
      <c r="A66" s="80"/>
      <c r="B66" s="403" t="s">
        <v>39</v>
      </c>
      <c r="C66" s="404"/>
      <c r="D66" s="405"/>
      <c r="E66" s="85"/>
      <c r="F66" s="80"/>
      <c r="G66" s="80"/>
      <c r="H66" s="80"/>
    </row>
    <row r="67" spans="1:8" ht="12.75">
      <c r="A67" s="80"/>
      <c r="B67" s="403"/>
      <c r="C67" s="404"/>
      <c r="D67" s="405"/>
      <c r="E67" s="85"/>
      <c r="F67" s="80"/>
      <c r="G67" s="80"/>
      <c r="H67" s="80"/>
    </row>
    <row r="68" spans="1:10" ht="23.25" customHeight="1">
      <c r="A68" s="80"/>
      <c r="B68" s="437" t="s">
        <v>427</v>
      </c>
      <c r="C68" s="438"/>
      <c r="D68" s="438"/>
      <c r="E68" s="88">
        <f>SUM(E56:E67)</f>
        <v>0</v>
      </c>
      <c r="F68" s="90">
        <f>SUM(F56:F67)</f>
        <v>0</v>
      </c>
      <c r="G68" s="90">
        <f>SUM(G56:G67)</f>
        <v>0</v>
      </c>
      <c r="H68" s="90">
        <f>SUM(H56:H67)</f>
        <v>0</v>
      </c>
      <c r="J68" s="219"/>
    </row>
    <row r="69" spans="1:8" ht="12.75">
      <c r="A69" s="86"/>
      <c r="B69" s="87"/>
      <c r="C69" s="87"/>
      <c r="D69" s="87"/>
      <c r="E69" s="93"/>
      <c r="F69" s="94"/>
      <c r="G69" s="94"/>
      <c r="H69" s="94"/>
    </row>
    <row r="70" spans="1:8" ht="33.75" customHeight="1">
      <c r="A70" s="77" t="s">
        <v>163</v>
      </c>
      <c r="B70" s="390" t="s">
        <v>55</v>
      </c>
      <c r="C70" s="390"/>
      <c r="D70" s="439" t="s">
        <v>56</v>
      </c>
      <c r="E70" s="439"/>
      <c r="F70" s="95" t="s">
        <v>54</v>
      </c>
      <c r="G70" s="436" t="s">
        <v>502</v>
      </c>
      <c r="H70" s="436"/>
    </row>
    <row r="71" spans="1:8" ht="12.75">
      <c r="A71" s="77" t="s">
        <v>550</v>
      </c>
      <c r="D71" s="396"/>
      <c r="E71" s="396"/>
      <c r="F71" s="77"/>
      <c r="G71" s="96"/>
      <c r="H71" s="52"/>
    </row>
    <row r="72" spans="2:6" ht="12.75">
      <c r="B72" s="50"/>
      <c r="D72" s="77"/>
      <c r="E72" s="77"/>
      <c r="F72" s="77"/>
    </row>
    <row r="73" spans="1:8" ht="12.75">
      <c r="A73" s="77"/>
      <c r="B73" s="77"/>
      <c r="C73" s="77"/>
      <c r="F73" s="77"/>
      <c r="G73" s="77"/>
      <c r="H73" s="77"/>
    </row>
    <row r="74" spans="1:2" ht="12.75">
      <c r="A74" s="77"/>
      <c r="B74" s="77"/>
    </row>
    <row r="75" ht="12.75">
      <c r="A75" s="77"/>
    </row>
  </sheetData>
  <sheetProtection/>
  <mergeCells count="61">
    <mergeCell ref="B65:D65"/>
    <mergeCell ref="B66:D66"/>
    <mergeCell ref="B67:D67"/>
    <mergeCell ref="B68:D68"/>
    <mergeCell ref="B70:C70"/>
    <mergeCell ref="D70:E70"/>
    <mergeCell ref="G70:H70"/>
    <mergeCell ref="D71:E71"/>
    <mergeCell ref="B62:D62"/>
    <mergeCell ref="B59:D59"/>
    <mergeCell ref="B60:D60"/>
    <mergeCell ref="B55:D55"/>
    <mergeCell ref="B56:D56"/>
    <mergeCell ref="B57:D57"/>
    <mergeCell ref="B58:D58"/>
    <mergeCell ref="B61:D61"/>
    <mergeCell ref="B51:D51"/>
    <mergeCell ref="B52:D52"/>
    <mergeCell ref="B53:D53"/>
    <mergeCell ref="B54:D54"/>
    <mergeCell ref="B42:D42"/>
    <mergeCell ref="B47:D47"/>
    <mergeCell ref="B48:D48"/>
    <mergeCell ref="A50:H50"/>
    <mergeCell ref="B45:D45"/>
    <mergeCell ref="B46:D46"/>
    <mergeCell ref="B43:D43"/>
    <mergeCell ref="B44:D44"/>
    <mergeCell ref="B39:D39"/>
    <mergeCell ref="B40:D40"/>
    <mergeCell ref="B38:D38"/>
    <mergeCell ref="B41:D41"/>
    <mergeCell ref="B36:D36"/>
    <mergeCell ref="B37:D37"/>
    <mergeCell ref="B31:D31"/>
    <mergeCell ref="B32:D32"/>
    <mergeCell ref="B33:D33"/>
    <mergeCell ref="B34:D34"/>
    <mergeCell ref="B27:D27"/>
    <mergeCell ref="B28:D28"/>
    <mergeCell ref="B29:D29"/>
    <mergeCell ref="B35:D35"/>
    <mergeCell ref="B16:D16"/>
    <mergeCell ref="B17:D17"/>
    <mergeCell ref="B22:D22"/>
    <mergeCell ref="A9:H9"/>
    <mergeCell ref="A10:H10"/>
    <mergeCell ref="B13:D13"/>
    <mergeCell ref="B15:D15"/>
    <mergeCell ref="B14:D14"/>
    <mergeCell ref="B18:D18"/>
    <mergeCell ref="B63:D63"/>
    <mergeCell ref="B64:D64"/>
    <mergeCell ref="B19:D19"/>
    <mergeCell ref="B20:D20"/>
    <mergeCell ref="B21:D21"/>
    <mergeCell ref="B30:D30"/>
    <mergeCell ref="B23:D23"/>
    <mergeCell ref="B24:D24"/>
    <mergeCell ref="B25:D25"/>
    <mergeCell ref="B26:D26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57"/>
  <sheetViews>
    <sheetView zoomScalePageLayoutView="0" workbookViewId="0" topLeftCell="A1">
      <selection activeCell="O452" sqref="O452"/>
    </sheetView>
  </sheetViews>
  <sheetFormatPr defaultColWidth="9.140625" defaultRowHeight="12.75"/>
  <cols>
    <col min="1" max="1" width="8.7109375" style="224" customWidth="1"/>
    <col min="2" max="2" width="2.8515625" style="224" customWidth="1"/>
    <col min="3" max="3" width="7.00390625" style="224" customWidth="1"/>
    <col min="4" max="4" width="10.7109375" style="224" customWidth="1"/>
    <col min="5" max="5" width="10.57421875" style="224" customWidth="1"/>
    <col min="6" max="6" width="10.7109375" style="224" customWidth="1"/>
    <col min="7" max="7" width="8.421875" style="224" customWidth="1"/>
    <col min="8" max="8" width="9.140625" style="224" customWidth="1"/>
    <col min="9" max="9" width="7.00390625" style="224" customWidth="1"/>
    <col min="10" max="10" width="7.140625" style="224" customWidth="1"/>
    <col min="11" max="11" width="10.7109375" style="224" customWidth="1"/>
    <col min="12" max="12" width="8.7109375" style="224" customWidth="1"/>
    <col min="13" max="16384" width="9.140625" style="224" customWidth="1"/>
  </cols>
  <sheetData>
    <row r="1" spans="1:10" ht="12.75">
      <c r="A1" s="221" t="s">
        <v>447</v>
      </c>
      <c r="B1" s="221"/>
      <c r="C1" s="222"/>
      <c r="D1" s="222"/>
      <c r="E1" s="223"/>
      <c r="F1" s="223"/>
      <c r="G1" s="223"/>
      <c r="H1" s="223"/>
      <c r="I1" s="223"/>
      <c r="J1" s="223"/>
    </row>
    <row r="2" spans="1:10" ht="12.75">
      <c r="A2" s="221" t="s">
        <v>448</v>
      </c>
      <c r="B2" s="221"/>
      <c r="C2" s="222"/>
      <c r="D2" s="222"/>
      <c r="E2" s="223"/>
      <c r="F2" s="223"/>
      <c r="G2" s="223"/>
      <c r="H2" s="223"/>
      <c r="I2" s="223"/>
      <c r="J2" s="223"/>
    </row>
    <row r="3" spans="1:10" ht="12.75">
      <c r="A3" s="221" t="s">
        <v>449</v>
      </c>
      <c r="B3" s="225"/>
      <c r="C3" s="226"/>
      <c r="D3" s="226"/>
      <c r="E3" s="223"/>
      <c r="F3" s="223"/>
      <c r="G3" s="223"/>
      <c r="H3" s="223"/>
      <c r="I3" s="223"/>
      <c r="J3" s="223"/>
    </row>
    <row r="4" spans="1:10" ht="12.75">
      <c r="A4" s="221" t="s">
        <v>450</v>
      </c>
      <c r="B4" s="221"/>
      <c r="C4" s="222"/>
      <c r="D4" s="222"/>
      <c r="E4" s="223"/>
      <c r="F4" s="223"/>
      <c r="G4" s="223"/>
      <c r="H4" s="223"/>
      <c r="I4" s="223"/>
      <c r="J4" s="223"/>
    </row>
    <row r="5" spans="1:10" ht="12.75">
      <c r="A5" s="221" t="s">
        <v>330</v>
      </c>
      <c r="B5" s="221"/>
      <c r="C5" s="227"/>
      <c r="D5" s="227"/>
      <c r="E5" s="223"/>
      <c r="F5" s="223"/>
      <c r="G5" s="223"/>
      <c r="H5" s="223"/>
      <c r="I5" s="223"/>
      <c r="J5" s="223"/>
    </row>
    <row r="6" spans="1:10" ht="12.75">
      <c r="A6" s="221" t="s">
        <v>441</v>
      </c>
      <c r="B6" s="221"/>
      <c r="C6" s="227"/>
      <c r="D6" s="227"/>
      <c r="E6" s="223"/>
      <c r="F6" s="223"/>
      <c r="G6" s="223"/>
      <c r="H6" s="223"/>
      <c r="I6" s="223"/>
      <c r="J6" s="223"/>
    </row>
    <row r="7" spans="1:10" ht="12.75">
      <c r="A7" s="228"/>
      <c r="B7" s="228"/>
      <c r="C7" s="229"/>
      <c r="D7" s="229"/>
      <c r="E7" s="229"/>
      <c r="F7" s="229"/>
      <c r="G7" s="229"/>
      <c r="H7" s="229"/>
      <c r="I7" s="229"/>
      <c r="J7" s="229"/>
    </row>
    <row r="8" spans="1:10" ht="12.75">
      <c r="A8" s="230"/>
      <c r="B8" s="446" t="s">
        <v>484</v>
      </c>
      <c r="C8" s="446"/>
      <c r="D8" s="446"/>
      <c r="E8" s="446"/>
      <c r="F8" s="446"/>
      <c r="G8" s="446"/>
      <c r="H8" s="446"/>
      <c r="I8" s="446"/>
      <c r="J8" s="231"/>
    </row>
    <row r="9" spans="1:10" ht="12.75">
      <c r="A9" s="230"/>
      <c r="B9" s="447" t="s">
        <v>555</v>
      </c>
      <c r="C9" s="447"/>
      <c r="D9" s="447"/>
      <c r="E9" s="447"/>
      <c r="F9" s="447"/>
      <c r="G9" s="447"/>
      <c r="H9" s="447"/>
      <c r="I9" s="447"/>
      <c r="J9" s="231"/>
    </row>
    <row r="10" ht="17.25" thickBot="1">
      <c r="A10" s="232"/>
    </row>
    <row r="11" spans="1:12" ht="22.5">
      <c r="A11" s="233" t="s">
        <v>506</v>
      </c>
      <c r="B11" s="448" t="s">
        <v>507</v>
      </c>
      <c r="C11" s="448" t="s">
        <v>508</v>
      </c>
      <c r="D11" s="234"/>
      <c r="E11" s="234"/>
      <c r="F11" s="233" t="s">
        <v>509</v>
      </c>
      <c r="G11" s="233" t="s">
        <v>510</v>
      </c>
      <c r="H11" s="233" t="s">
        <v>511</v>
      </c>
      <c r="I11" s="233" t="s">
        <v>512</v>
      </c>
      <c r="J11" s="233" t="s">
        <v>513</v>
      </c>
      <c r="K11" s="233" t="s">
        <v>514</v>
      </c>
      <c r="L11" s="448" t="s">
        <v>515</v>
      </c>
    </row>
    <row r="12" spans="1:12" ht="22.5">
      <c r="A12" s="235" t="s">
        <v>516</v>
      </c>
      <c r="B12" s="449"/>
      <c r="C12" s="449"/>
      <c r="D12" s="235" t="s">
        <v>517</v>
      </c>
      <c r="E12" s="235" t="s">
        <v>518</v>
      </c>
      <c r="F12" s="235" t="s">
        <v>519</v>
      </c>
      <c r="G12" s="235" t="s">
        <v>520</v>
      </c>
      <c r="H12" s="235" t="s">
        <v>521</v>
      </c>
      <c r="I12" s="235" t="s">
        <v>522</v>
      </c>
      <c r="J12" s="235" t="s">
        <v>523</v>
      </c>
      <c r="K12" s="235" t="s">
        <v>524</v>
      </c>
      <c r="L12" s="449"/>
    </row>
    <row r="13" spans="1:12" ht="22.5">
      <c r="A13" s="235" t="s">
        <v>472</v>
      </c>
      <c r="B13" s="449"/>
      <c r="C13" s="449"/>
      <c r="D13" s="235" t="s">
        <v>525</v>
      </c>
      <c r="E13" s="235" t="s">
        <v>525</v>
      </c>
      <c r="F13" s="235" t="s">
        <v>526</v>
      </c>
      <c r="G13" s="235" t="s">
        <v>527</v>
      </c>
      <c r="H13" s="235" t="s">
        <v>528</v>
      </c>
      <c r="I13" s="235" t="s">
        <v>529</v>
      </c>
      <c r="J13" s="235" t="s">
        <v>530</v>
      </c>
      <c r="K13" s="235" t="s">
        <v>531</v>
      </c>
      <c r="L13" s="449"/>
    </row>
    <row r="14" spans="1:12" ht="23.25" thickBot="1">
      <c r="A14" s="236"/>
      <c r="B14" s="450"/>
      <c r="C14" s="450"/>
      <c r="D14" s="236"/>
      <c r="E14" s="236"/>
      <c r="F14" s="236" t="s">
        <v>532</v>
      </c>
      <c r="G14" s="236" t="s">
        <v>533</v>
      </c>
      <c r="H14" s="236" t="s">
        <v>534</v>
      </c>
      <c r="I14" s="236" t="s">
        <v>535</v>
      </c>
      <c r="J14" s="236" t="s">
        <v>536</v>
      </c>
      <c r="K14" s="236"/>
      <c r="L14" s="450"/>
    </row>
    <row r="15" spans="1:12" ht="13.5" thickBot="1">
      <c r="A15" s="451" t="s">
        <v>485</v>
      </c>
      <c r="B15" s="452"/>
      <c r="C15" s="452"/>
      <c r="D15" s="452"/>
      <c r="E15" s="452"/>
      <c r="F15" s="452"/>
      <c r="G15" s="452"/>
      <c r="H15" s="452"/>
      <c r="I15" s="452"/>
      <c r="J15" s="452"/>
      <c r="K15" s="452"/>
      <c r="L15" s="453"/>
    </row>
    <row r="16" spans="1:12" ht="13.5" customHeight="1" thickBot="1">
      <c r="A16" s="261" t="s">
        <v>561</v>
      </c>
      <c r="B16" s="261" t="s">
        <v>562</v>
      </c>
      <c r="C16" s="262">
        <v>28971</v>
      </c>
      <c r="D16" s="263">
        <v>49302.12</v>
      </c>
      <c r="E16" s="263">
        <v>7057.34</v>
      </c>
      <c r="F16" s="262">
        <v>0</v>
      </c>
      <c r="G16" s="262">
        <v>0</v>
      </c>
      <c r="H16" s="262">
        <v>-553.34</v>
      </c>
      <c r="I16" s="262">
        <v>0</v>
      </c>
      <c r="J16" s="262">
        <v>0</v>
      </c>
      <c r="K16" s="262">
        <v>-553.34</v>
      </c>
      <c r="L16" s="262">
        <v>-553.34</v>
      </c>
    </row>
    <row r="17" spans="1:12" ht="13.5" thickBot="1">
      <c r="A17" s="261" t="s">
        <v>563</v>
      </c>
      <c r="B17" s="261" t="s">
        <v>562</v>
      </c>
      <c r="C17" s="262">
        <v>41540</v>
      </c>
      <c r="D17" s="263">
        <v>60663.12</v>
      </c>
      <c r="E17" s="263">
        <v>3805.06</v>
      </c>
      <c r="F17" s="262">
        <v>0</v>
      </c>
      <c r="G17" s="262">
        <v>0</v>
      </c>
      <c r="H17" s="262">
        <v>-54.01</v>
      </c>
      <c r="I17" s="262">
        <v>0</v>
      </c>
      <c r="J17" s="262">
        <v>0</v>
      </c>
      <c r="K17" s="262">
        <v>-54.01</v>
      </c>
      <c r="L17" s="262">
        <v>-54.01</v>
      </c>
    </row>
    <row r="18" spans="1:12" ht="13.5" thickBot="1">
      <c r="A18" s="261" t="s">
        <v>563</v>
      </c>
      <c r="B18" s="261" t="s">
        <v>564</v>
      </c>
      <c r="C18" s="262">
        <v>7815</v>
      </c>
      <c r="D18" s="263">
        <v>6394.47</v>
      </c>
      <c r="E18" s="262">
        <v>715.85</v>
      </c>
      <c r="F18" s="263">
        <v>-5678.62</v>
      </c>
      <c r="G18" s="262">
        <v>0</v>
      </c>
      <c r="H18" s="262">
        <v>0</v>
      </c>
      <c r="I18" s="262">
        <v>0</v>
      </c>
      <c r="J18" s="262">
        <v>0</v>
      </c>
      <c r="K18" s="263">
        <v>-5678.62</v>
      </c>
      <c r="L18" s="262">
        <v>-10.16</v>
      </c>
    </row>
    <row r="19" spans="1:12" ht="13.5" thickBot="1">
      <c r="A19" s="261" t="s">
        <v>565</v>
      </c>
      <c r="B19" s="261" t="s">
        <v>562</v>
      </c>
      <c r="C19" s="262">
        <v>15723</v>
      </c>
      <c r="D19" s="263">
        <v>24016.8</v>
      </c>
      <c r="E19" s="263">
        <v>3852.14</v>
      </c>
      <c r="F19" s="262">
        <v>0</v>
      </c>
      <c r="G19" s="262">
        <v>0</v>
      </c>
      <c r="H19" s="262">
        <v>-424.52</v>
      </c>
      <c r="I19" s="262">
        <v>0</v>
      </c>
      <c r="J19" s="262">
        <v>0</v>
      </c>
      <c r="K19" s="262">
        <v>-424.52</v>
      </c>
      <c r="L19" s="262">
        <v>-424.52</v>
      </c>
    </row>
    <row r="20" spans="1:12" ht="13.5" thickBot="1">
      <c r="A20" s="261" t="s">
        <v>566</v>
      </c>
      <c r="B20" s="261" t="s">
        <v>564</v>
      </c>
      <c r="C20" s="262">
        <v>1708</v>
      </c>
      <c r="D20" s="263">
        <v>1587.8</v>
      </c>
      <c r="E20" s="262">
        <v>220.33</v>
      </c>
      <c r="F20" s="263">
        <v>-1367.47</v>
      </c>
      <c r="G20" s="262">
        <v>0</v>
      </c>
      <c r="H20" s="262">
        <v>0</v>
      </c>
      <c r="I20" s="262">
        <v>0</v>
      </c>
      <c r="J20" s="262">
        <v>0</v>
      </c>
      <c r="K20" s="263">
        <v>-1367.47</v>
      </c>
      <c r="L20" s="262">
        <v>-0.34</v>
      </c>
    </row>
    <row r="21" spans="1:12" ht="13.5" thickBot="1">
      <c r="A21" s="261" t="s">
        <v>566</v>
      </c>
      <c r="B21" s="261" t="s">
        <v>562</v>
      </c>
      <c r="C21" s="262">
        <v>30499</v>
      </c>
      <c r="D21" s="263">
        <v>46768.75</v>
      </c>
      <c r="E21" s="263">
        <v>3934.37</v>
      </c>
      <c r="F21" s="262">
        <v>0</v>
      </c>
      <c r="G21" s="262">
        <v>0</v>
      </c>
      <c r="H21" s="262">
        <v>-6.1</v>
      </c>
      <c r="I21" s="262">
        <v>0</v>
      </c>
      <c r="J21" s="262">
        <v>0</v>
      </c>
      <c r="K21" s="262">
        <v>-6.1</v>
      </c>
      <c r="L21" s="262">
        <v>-6.1</v>
      </c>
    </row>
    <row r="22" spans="1:12" ht="13.5" thickBot="1">
      <c r="A22" s="261" t="s">
        <v>567</v>
      </c>
      <c r="B22" s="261" t="s">
        <v>564</v>
      </c>
      <c r="C22" s="262">
        <v>1000</v>
      </c>
      <c r="D22" s="263">
        <v>1055.25</v>
      </c>
      <c r="E22" s="262">
        <v>374.7</v>
      </c>
      <c r="F22" s="262">
        <v>-680.55</v>
      </c>
      <c r="G22" s="262">
        <v>0</v>
      </c>
      <c r="H22" s="262">
        <v>0</v>
      </c>
      <c r="I22" s="262">
        <v>0</v>
      </c>
      <c r="J22" s="262">
        <v>0</v>
      </c>
      <c r="K22" s="262">
        <v>-680.55</v>
      </c>
      <c r="L22" s="262">
        <v>-61.7</v>
      </c>
    </row>
    <row r="23" spans="1:12" ht="13.5" thickBot="1">
      <c r="A23" s="261" t="s">
        <v>567</v>
      </c>
      <c r="B23" s="261" t="s">
        <v>562</v>
      </c>
      <c r="C23" s="262">
        <v>17198</v>
      </c>
      <c r="D23" s="263">
        <v>28692.21</v>
      </c>
      <c r="E23" s="263">
        <v>6444.09</v>
      </c>
      <c r="F23" s="262">
        <v>0</v>
      </c>
      <c r="G23" s="262">
        <v>0</v>
      </c>
      <c r="H23" s="263">
        <v>-1061.12</v>
      </c>
      <c r="I23" s="262">
        <v>0</v>
      </c>
      <c r="J23" s="262">
        <v>0</v>
      </c>
      <c r="K23" s="263">
        <v>-1061.12</v>
      </c>
      <c r="L23" s="263">
        <v>-1061.12</v>
      </c>
    </row>
    <row r="24" spans="1:12" ht="13.5" thickBot="1">
      <c r="A24" s="261" t="s">
        <v>568</v>
      </c>
      <c r="B24" s="261" t="s">
        <v>562</v>
      </c>
      <c r="C24" s="262">
        <v>10000</v>
      </c>
      <c r="D24" s="263">
        <v>7780</v>
      </c>
      <c r="E24" s="263">
        <v>2115</v>
      </c>
      <c r="F24" s="262">
        <v>0</v>
      </c>
      <c r="G24" s="262">
        <v>0</v>
      </c>
      <c r="H24" s="262">
        <v>-135</v>
      </c>
      <c r="I24" s="262">
        <v>0</v>
      </c>
      <c r="J24" s="262">
        <v>0</v>
      </c>
      <c r="K24" s="262">
        <v>-135</v>
      </c>
      <c r="L24" s="262">
        <v>-135</v>
      </c>
    </row>
    <row r="25" spans="1:12" ht="13.5" thickBot="1">
      <c r="A25" s="261" t="s">
        <v>568</v>
      </c>
      <c r="B25" s="261" t="s">
        <v>564</v>
      </c>
      <c r="C25" s="262">
        <v>14511</v>
      </c>
      <c r="D25" s="263">
        <v>13684.76</v>
      </c>
      <c r="E25" s="263">
        <v>3069.08</v>
      </c>
      <c r="F25" s="263">
        <v>-10615.68</v>
      </c>
      <c r="G25" s="262">
        <v>0</v>
      </c>
      <c r="H25" s="262">
        <v>0</v>
      </c>
      <c r="I25" s="262">
        <v>0</v>
      </c>
      <c r="J25" s="262">
        <v>0</v>
      </c>
      <c r="K25" s="263">
        <v>-10615.68</v>
      </c>
      <c r="L25" s="262">
        <v>-195.9</v>
      </c>
    </row>
    <row r="26" spans="1:12" ht="13.5" thickBot="1">
      <c r="A26" s="261" t="s">
        <v>569</v>
      </c>
      <c r="B26" s="261" t="s">
        <v>564</v>
      </c>
      <c r="C26" s="262">
        <v>1000</v>
      </c>
      <c r="D26" s="263">
        <v>1618.05</v>
      </c>
      <c r="E26" s="262">
        <v>360.7</v>
      </c>
      <c r="F26" s="263">
        <v>-1257.35</v>
      </c>
      <c r="G26" s="262">
        <v>0</v>
      </c>
      <c r="H26" s="262">
        <v>0</v>
      </c>
      <c r="I26" s="262">
        <v>0</v>
      </c>
      <c r="J26" s="262">
        <v>0</v>
      </c>
      <c r="K26" s="263">
        <v>-1257.35</v>
      </c>
      <c r="L26" s="262">
        <v>0</v>
      </c>
    </row>
    <row r="27" spans="1:12" ht="13.5" thickBot="1">
      <c r="A27" s="261" t="s">
        <v>569</v>
      </c>
      <c r="B27" s="261" t="s">
        <v>562</v>
      </c>
      <c r="C27" s="262">
        <v>40723</v>
      </c>
      <c r="D27" s="263">
        <v>31540.41</v>
      </c>
      <c r="E27" s="263">
        <v>14688.79</v>
      </c>
      <c r="F27" s="262">
        <v>0</v>
      </c>
      <c r="G27" s="262">
        <v>0</v>
      </c>
      <c r="H27" s="262">
        <v>0</v>
      </c>
      <c r="I27" s="262">
        <v>0</v>
      </c>
      <c r="J27" s="262">
        <v>0</v>
      </c>
      <c r="K27" s="262">
        <v>0</v>
      </c>
      <c r="L27" s="262">
        <v>0</v>
      </c>
    </row>
    <row r="28" spans="1:12" ht="13.5" thickBot="1">
      <c r="A28" s="261" t="s">
        <v>570</v>
      </c>
      <c r="B28" s="261" t="s">
        <v>564</v>
      </c>
      <c r="C28" s="262">
        <v>5258</v>
      </c>
      <c r="D28" s="263">
        <v>4586.95</v>
      </c>
      <c r="E28" s="263">
        <v>1093.66</v>
      </c>
      <c r="F28" s="263">
        <v>-3493.29</v>
      </c>
      <c r="G28" s="262">
        <v>0</v>
      </c>
      <c r="H28" s="262">
        <v>0</v>
      </c>
      <c r="I28" s="262">
        <v>0</v>
      </c>
      <c r="J28" s="262">
        <v>0</v>
      </c>
      <c r="K28" s="263">
        <v>-3493.29</v>
      </c>
      <c r="L28" s="262">
        <v>34.17</v>
      </c>
    </row>
    <row r="29" spans="1:12" ht="13.5" thickBot="1">
      <c r="A29" s="261" t="s">
        <v>570</v>
      </c>
      <c r="B29" s="261" t="s">
        <v>562</v>
      </c>
      <c r="C29" s="262">
        <v>13000</v>
      </c>
      <c r="D29" s="263">
        <v>11744</v>
      </c>
      <c r="E29" s="263">
        <v>2704</v>
      </c>
      <c r="F29" s="262">
        <v>0</v>
      </c>
      <c r="G29" s="262">
        <v>0</v>
      </c>
      <c r="H29" s="262">
        <v>84.5</v>
      </c>
      <c r="I29" s="262">
        <v>0</v>
      </c>
      <c r="J29" s="262">
        <v>0</v>
      </c>
      <c r="K29" s="262">
        <v>84.5</v>
      </c>
      <c r="L29" s="262">
        <v>84.5</v>
      </c>
    </row>
    <row r="30" spans="1:12" ht="13.5" thickBot="1">
      <c r="A30" s="261" t="s">
        <v>571</v>
      </c>
      <c r="B30" s="261" t="s">
        <v>564</v>
      </c>
      <c r="C30" s="262">
        <v>2000</v>
      </c>
      <c r="D30" s="263">
        <v>1407</v>
      </c>
      <c r="E30" s="262">
        <v>0</v>
      </c>
      <c r="F30" s="263">
        <v>-1407</v>
      </c>
      <c r="G30" s="262">
        <v>0</v>
      </c>
      <c r="H30" s="262">
        <v>0</v>
      </c>
      <c r="I30" s="262">
        <v>0</v>
      </c>
      <c r="J30" s="262">
        <v>0</v>
      </c>
      <c r="K30" s="263">
        <v>-1407</v>
      </c>
      <c r="L30" s="262">
        <v>0</v>
      </c>
    </row>
    <row r="31" spans="1:12" ht="13.5" thickBot="1">
      <c r="A31" s="261" t="s">
        <v>572</v>
      </c>
      <c r="B31" s="261" t="s">
        <v>564</v>
      </c>
      <c r="C31" s="262">
        <v>10519</v>
      </c>
      <c r="D31" s="263">
        <v>32854.92</v>
      </c>
      <c r="E31" s="263">
        <v>6031.59</v>
      </c>
      <c r="F31" s="263">
        <v>-26823.33</v>
      </c>
      <c r="G31" s="262">
        <v>0</v>
      </c>
      <c r="H31" s="262">
        <v>0</v>
      </c>
      <c r="I31" s="262">
        <v>0</v>
      </c>
      <c r="J31" s="262">
        <v>0</v>
      </c>
      <c r="K31" s="263">
        <v>-26823.33</v>
      </c>
      <c r="L31" s="262">
        <v>0</v>
      </c>
    </row>
    <row r="32" spans="1:12" ht="13.5" thickBot="1">
      <c r="A32" s="261" t="s">
        <v>573</v>
      </c>
      <c r="B32" s="261" t="s">
        <v>562</v>
      </c>
      <c r="C32" s="262">
        <v>2000</v>
      </c>
      <c r="D32" s="263">
        <v>2579.12</v>
      </c>
      <c r="E32" s="263">
        <v>2249.6</v>
      </c>
      <c r="F32" s="262">
        <v>0</v>
      </c>
      <c r="G32" s="262">
        <v>0</v>
      </c>
      <c r="H32" s="262">
        <v>295</v>
      </c>
      <c r="I32" s="262">
        <v>0</v>
      </c>
      <c r="J32" s="262">
        <v>0</v>
      </c>
      <c r="K32" s="262">
        <v>295</v>
      </c>
      <c r="L32" s="262">
        <v>295</v>
      </c>
    </row>
    <row r="33" spans="1:12" ht="13.5" thickBot="1">
      <c r="A33" s="261" t="s">
        <v>574</v>
      </c>
      <c r="B33" s="261" t="s">
        <v>562</v>
      </c>
      <c r="C33" s="262">
        <v>1714</v>
      </c>
      <c r="D33" s="263">
        <v>1776.06</v>
      </c>
      <c r="E33" s="262">
        <v>908.42</v>
      </c>
      <c r="F33" s="262">
        <v>0</v>
      </c>
      <c r="G33" s="262">
        <v>0</v>
      </c>
      <c r="H33" s="262">
        <v>0</v>
      </c>
      <c r="I33" s="262">
        <v>0</v>
      </c>
      <c r="J33" s="262">
        <v>0</v>
      </c>
      <c r="K33" s="262">
        <v>0</v>
      </c>
      <c r="L33" s="262">
        <v>0</v>
      </c>
    </row>
    <row r="34" spans="1:12" ht="13.5" thickBot="1">
      <c r="A34" s="261" t="s">
        <v>575</v>
      </c>
      <c r="B34" s="261" t="s">
        <v>564</v>
      </c>
      <c r="C34" s="262">
        <v>21</v>
      </c>
      <c r="D34" s="263">
        <v>52617.79</v>
      </c>
      <c r="E34" s="263">
        <v>26715.22</v>
      </c>
      <c r="F34" s="263">
        <v>-25902.57</v>
      </c>
      <c r="G34" s="262">
        <v>0</v>
      </c>
      <c r="H34" s="262">
        <v>0</v>
      </c>
      <c r="I34" s="262">
        <v>0</v>
      </c>
      <c r="J34" s="262">
        <v>0</v>
      </c>
      <c r="K34" s="263">
        <v>-25902.57</v>
      </c>
      <c r="L34" s="262">
        <v>0</v>
      </c>
    </row>
    <row r="35" spans="1:12" ht="13.5" thickBot="1">
      <c r="A35" s="261" t="s">
        <v>576</v>
      </c>
      <c r="B35" s="261" t="s">
        <v>562</v>
      </c>
      <c r="C35" s="262">
        <v>37883</v>
      </c>
      <c r="D35" s="263">
        <v>19473.43</v>
      </c>
      <c r="E35" s="263">
        <v>1053.15</v>
      </c>
      <c r="F35" s="262">
        <v>0</v>
      </c>
      <c r="G35" s="262">
        <v>0</v>
      </c>
      <c r="H35" s="262">
        <v>-11.36</v>
      </c>
      <c r="I35" s="262">
        <v>0</v>
      </c>
      <c r="J35" s="262">
        <v>0</v>
      </c>
      <c r="K35" s="262">
        <v>-11.36</v>
      </c>
      <c r="L35" s="262">
        <v>-11.36</v>
      </c>
    </row>
    <row r="36" spans="1:12" ht="13.5" thickBot="1">
      <c r="A36" s="261" t="s">
        <v>577</v>
      </c>
      <c r="B36" s="261" t="s">
        <v>564</v>
      </c>
      <c r="C36" s="262">
        <v>16020</v>
      </c>
      <c r="D36" s="263">
        <v>7469.99</v>
      </c>
      <c r="E36" s="262">
        <v>102.53</v>
      </c>
      <c r="F36" s="263">
        <v>-7367.46</v>
      </c>
      <c r="G36" s="262">
        <v>0</v>
      </c>
      <c r="H36" s="262">
        <v>0</v>
      </c>
      <c r="I36" s="262">
        <v>0</v>
      </c>
      <c r="J36" s="262">
        <v>0</v>
      </c>
      <c r="K36" s="263">
        <v>-7367.46</v>
      </c>
      <c r="L36" s="262">
        <v>3.21</v>
      </c>
    </row>
    <row r="37" spans="1:12" ht="13.5" thickBot="1">
      <c r="A37" s="261" t="s">
        <v>577</v>
      </c>
      <c r="B37" s="261" t="s">
        <v>562</v>
      </c>
      <c r="C37" s="262">
        <v>12395</v>
      </c>
      <c r="D37" s="263">
        <v>4410.5</v>
      </c>
      <c r="E37" s="262">
        <v>79.33</v>
      </c>
      <c r="F37" s="262">
        <v>0</v>
      </c>
      <c r="G37" s="262">
        <v>0</v>
      </c>
      <c r="H37" s="262">
        <v>2.48</v>
      </c>
      <c r="I37" s="262">
        <v>0</v>
      </c>
      <c r="J37" s="262">
        <v>0</v>
      </c>
      <c r="K37" s="262">
        <v>2.48</v>
      </c>
      <c r="L37" s="262">
        <v>2.48</v>
      </c>
    </row>
    <row r="38" spans="1:12" ht="13.5" thickBot="1">
      <c r="A38" s="261" t="s">
        <v>578</v>
      </c>
      <c r="B38" s="261" t="s">
        <v>562</v>
      </c>
      <c r="C38" s="262">
        <v>10000</v>
      </c>
      <c r="D38" s="263">
        <v>2365</v>
      </c>
      <c r="E38" s="262">
        <v>319</v>
      </c>
      <c r="F38" s="262">
        <v>0</v>
      </c>
      <c r="G38" s="262">
        <v>0</v>
      </c>
      <c r="H38" s="262">
        <v>46</v>
      </c>
      <c r="I38" s="262">
        <v>0</v>
      </c>
      <c r="J38" s="262">
        <v>0</v>
      </c>
      <c r="K38" s="262">
        <v>46</v>
      </c>
      <c r="L38" s="262">
        <v>46</v>
      </c>
    </row>
    <row r="39" spans="1:12" ht="13.5" thickBot="1">
      <c r="A39" s="261" t="s">
        <v>578</v>
      </c>
      <c r="B39" s="261" t="s">
        <v>564</v>
      </c>
      <c r="C39" s="262">
        <v>23916</v>
      </c>
      <c r="D39" s="263">
        <v>18599.6</v>
      </c>
      <c r="E39" s="262">
        <v>762.92</v>
      </c>
      <c r="F39" s="263">
        <v>-17836.68</v>
      </c>
      <c r="G39" s="262">
        <v>0</v>
      </c>
      <c r="H39" s="262">
        <v>0</v>
      </c>
      <c r="I39" s="262">
        <v>0</v>
      </c>
      <c r="J39" s="262">
        <v>0</v>
      </c>
      <c r="K39" s="263">
        <v>-17836.68</v>
      </c>
      <c r="L39" s="262">
        <v>110.01</v>
      </c>
    </row>
    <row r="40" spans="1:12" ht="13.5" thickBot="1">
      <c r="A40" s="261" t="s">
        <v>579</v>
      </c>
      <c r="B40" s="261" t="s">
        <v>564</v>
      </c>
      <c r="C40" s="262">
        <v>1091</v>
      </c>
      <c r="D40" s="263">
        <v>2081.53</v>
      </c>
      <c r="E40" s="263">
        <v>1102.89</v>
      </c>
      <c r="F40" s="262">
        <v>-978.64</v>
      </c>
      <c r="G40" s="262">
        <v>0</v>
      </c>
      <c r="H40" s="262">
        <v>0</v>
      </c>
      <c r="I40" s="262">
        <v>0</v>
      </c>
      <c r="J40" s="262">
        <v>0</v>
      </c>
      <c r="K40" s="262">
        <v>-978.64</v>
      </c>
      <c r="L40" s="262">
        <v>22.8</v>
      </c>
    </row>
    <row r="41" spans="1:12" ht="13.5" thickBot="1">
      <c r="A41" s="261" t="s">
        <v>579</v>
      </c>
      <c r="B41" s="261" t="s">
        <v>562</v>
      </c>
      <c r="C41" s="262">
        <v>85000</v>
      </c>
      <c r="D41" s="263">
        <v>91953.14</v>
      </c>
      <c r="E41" s="263">
        <v>85926.5</v>
      </c>
      <c r="F41" s="262">
        <v>0</v>
      </c>
      <c r="G41" s="262">
        <v>0</v>
      </c>
      <c r="H41" s="263">
        <v>1776.5</v>
      </c>
      <c r="I41" s="262">
        <v>0</v>
      </c>
      <c r="J41" s="262">
        <v>0</v>
      </c>
      <c r="K41" s="263">
        <v>1776.5</v>
      </c>
      <c r="L41" s="263">
        <v>1776.5</v>
      </c>
    </row>
    <row r="42" spans="1:12" ht="13.5" thickBot="1">
      <c r="A42" s="443" t="s">
        <v>130</v>
      </c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5"/>
    </row>
    <row r="43" spans="1:12" ht="13.5" customHeight="1" thickBot="1">
      <c r="A43" s="261" t="s">
        <v>580</v>
      </c>
      <c r="B43" s="261" t="s">
        <v>562</v>
      </c>
      <c r="C43" s="262">
        <v>20000</v>
      </c>
      <c r="D43" s="263">
        <v>3758.13</v>
      </c>
      <c r="E43" s="263">
        <v>4020</v>
      </c>
      <c r="F43" s="262">
        <v>0</v>
      </c>
      <c r="G43" s="262">
        <v>0</v>
      </c>
      <c r="H43" s="262">
        <v>0</v>
      </c>
      <c r="I43" s="262">
        <v>0</v>
      </c>
      <c r="J43" s="262">
        <v>0</v>
      </c>
      <c r="K43" s="262">
        <v>0</v>
      </c>
      <c r="L43" s="262">
        <v>0</v>
      </c>
    </row>
    <row r="44" spans="1:12" ht="13.5" thickBot="1">
      <c r="A44" s="261" t="s">
        <v>581</v>
      </c>
      <c r="B44" s="261" t="s">
        <v>564</v>
      </c>
      <c r="C44" s="262">
        <v>42000</v>
      </c>
      <c r="D44" s="263">
        <v>4990.81</v>
      </c>
      <c r="E44" s="263">
        <v>12537</v>
      </c>
      <c r="F44" s="263">
        <v>7546.19</v>
      </c>
      <c r="G44" s="262">
        <v>0</v>
      </c>
      <c r="H44" s="262">
        <v>0</v>
      </c>
      <c r="I44" s="262">
        <v>0</v>
      </c>
      <c r="J44" s="262">
        <v>0</v>
      </c>
      <c r="K44" s="263">
        <v>7546.19</v>
      </c>
      <c r="L44" s="262">
        <v>0</v>
      </c>
    </row>
    <row r="45" spans="1:12" ht="13.5" thickBot="1">
      <c r="A45" s="261" t="s">
        <v>581</v>
      </c>
      <c r="B45" s="261" t="s">
        <v>562</v>
      </c>
      <c r="C45" s="262">
        <v>20266</v>
      </c>
      <c r="D45" s="263">
        <v>4463.2</v>
      </c>
      <c r="E45" s="263">
        <v>6049.4</v>
      </c>
      <c r="F45" s="262">
        <v>0</v>
      </c>
      <c r="G45" s="262">
        <v>0</v>
      </c>
      <c r="H45" s="262">
        <v>0</v>
      </c>
      <c r="I45" s="262">
        <v>0</v>
      </c>
      <c r="J45" s="262">
        <v>0</v>
      </c>
      <c r="K45" s="262">
        <v>0</v>
      </c>
      <c r="L45" s="262">
        <v>0</v>
      </c>
    </row>
    <row r="46" spans="1:12" ht="13.5" thickBot="1">
      <c r="A46" s="261" t="s">
        <v>582</v>
      </c>
      <c r="B46" s="261" t="s">
        <v>562</v>
      </c>
      <c r="C46" s="262">
        <v>23000</v>
      </c>
      <c r="D46" s="263">
        <v>5556.97</v>
      </c>
      <c r="E46" s="263">
        <v>6886.2</v>
      </c>
      <c r="F46" s="262">
        <v>0</v>
      </c>
      <c r="G46" s="262">
        <v>0</v>
      </c>
      <c r="H46" s="262">
        <v>0</v>
      </c>
      <c r="I46" s="262">
        <v>0</v>
      </c>
      <c r="J46" s="262">
        <v>0</v>
      </c>
      <c r="K46" s="262">
        <v>0</v>
      </c>
      <c r="L46" s="262">
        <v>0</v>
      </c>
    </row>
    <row r="47" spans="1:12" ht="13.5" thickBot="1">
      <c r="A47" s="261" t="s">
        <v>582</v>
      </c>
      <c r="B47" s="261" t="s">
        <v>564</v>
      </c>
      <c r="C47" s="262">
        <v>42000</v>
      </c>
      <c r="D47" s="263">
        <v>4741.9</v>
      </c>
      <c r="E47" s="263">
        <v>12574.8</v>
      </c>
      <c r="F47" s="263">
        <v>7832.9</v>
      </c>
      <c r="G47" s="262">
        <v>0</v>
      </c>
      <c r="H47" s="262">
        <v>0</v>
      </c>
      <c r="I47" s="262">
        <v>0</v>
      </c>
      <c r="J47" s="262">
        <v>0</v>
      </c>
      <c r="K47" s="263">
        <v>7832.9</v>
      </c>
      <c r="L47" s="262">
        <v>0</v>
      </c>
    </row>
    <row r="48" spans="1:12" ht="13.5" thickBot="1">
      <c r="A48" s="261" t="s">
        <v>583</v>
      </c>
      <c r="B48" s="261" t="s">
        <v>564</v>
      </c>
      <c r="C48" s="262">
        <v>42000</v>
      </c>
      <c r="D48" s="263">
        <v>4762.78</v>
      </c>
      <c r="E48" s="263">
        <v>12537</v>
      </c>
      <c r="F48" s="263">
        <v>7774.22</v>
      </c>
      <c r="G48" s="262">
        <v>0</v>
      </c>
      <c r="H48" s="262">
        <v>0</v>
      </c>
      <c r="I48" s="262">
        <v>0</v>
      </c>
      <c r="J48" s="262">
        <v>0</v>
      </c>
      <c r="K48" s="263">
        <v>7774.22</v>
      </c>
      <c r="L48" s="262">
        <v>0</v>
      </c>
    </row>
    <row r="49" spans="1:12" ht="13.5" thickBot="1">
      <c r="A49" s="261" t="s">
        <v>583</v>
      </c>
      <c r="B49" s="261" t="s">
        <v>562</v>
      </c>
      <c r="C49" s="262">
        <v>61000</v>
      </c>
      <c r="D49" s="263">
        <v>14543.06</v>
      </c>
      <c r="E49" s="263">
        <v>18208.5</v>
      </c>
      <c r="F49" s="262">
        <v>0</v>
      </c>
      <c r="G49" s="262">
        <v>0</v>
      </c>
      <c r="H49" s="262">
        <v>0</v>
      </c>
      <c r="I49" s="262">
        <v>0</v>
      </c>
      <c r="J49" s="262">
        <v>0</v>
      </c>
      <c r="K49" s="262">
        <v>0</v>
      </c>
      <c r="L49" s="262">
        <v>0</v>
      </c>
    </row>
    <row r="50" spans="1:12" ht="13.5" thickBot="1">
      <c r="A50" s="261" t="s">
        <v>584</v>
      </c>
      <c r="B50" s="261" t="s">
        <v>564</v>
      </c>
      <c r="C50" s="262">
        <v>57000</v>
      </c>
      <c r="D50" s="263">
        <v>9046.13</v>
      </c>
      <c r="E50" s="263">
        <v>22572</v>
      </c>
      <c r="F50" s="263">
        <v>13525.87</v>
      </c>
      <c r="G50" s="262">
        <v>0</v>
      </c>
      <c r="H50" s="262">
        <v>0</v>
      </c>
      <c r="I50" s="262">
        <v>0</v>
      </c>
      <c r="J50" s="262">
        <v>0</v>
      </c>
      <c r="K50" s="263">
        <v>13525.87</v>
      </c>
      <c r="L50" s="262">
        <v>0</v>
      </c>
    </row>
    <row r="51" spans="1:12" ht="13.5" thickBot="1">
      <c r="A51" s="261" t="s">
        <v>584</v>
      </c>
      <c r="B51" s="261" t="s">
        <v>562</v>
      </c>
      <c r="C51" s="262">
        <v>5000</v>
      </c>
      <c r="D51" s="263">
        <v>1574.56</v>
      </c>
      <c r="E51" s="263">
        <v>1980</v>
      </c>
      <c r="F51" s="262">
        <v>0</v>
      </c>
      <c r="G51" s="262">
        <v>0</v>
      </c>
      <c r="H51" s="262">
        <v>0</v>
      </c>
      <c r="I51" s="262">
        <v>0</v>
      </c>
      <c r="J51" s="262">
        <v>0</v>
      </c>
      <c r="K51" s="262">
        <v>0</v>
      </c>
      <c r="L51" s="262">
        <v>0</v>
      </c>
    </row>
    <row r="52" spans="1:12" ht="13.5" thickBot="1">
      <c r="A52" s="261" t="s">
        <v>585</v>
      </c>
      <c r="B52" s="261" t="s">
        <v>562</v>
      </c>
      <c r="C52" s="262">
        <v>145296</v>
      </c>
      <c r="D52" s="263">
        <v>52411.09</v>
      </c>
      <c r="E52" s="263">
        <v>71195.04</v>
      </c>
      <c r="F52" s="262">
        <v>0</v>
      </c>
      <c r="G52" s="262">
        <v>0</v>
      </c>
      <c r="H52" s="262">
        <v>0</v>
      </c>
      <c r="I52" s="262">
        <v>0</v>
      </c>
      <c r="J52" s="262">
        <v>0</v>
      </c>
      <c r="K52" s="262">
        <v>0</v>
      </c>
      <c r="L52" s="262">
        <v>0</v>
      </c>
    </row>
    <row r="53" spans="1:12" ht="13.5" thickBot="1">
      <c r="A53" s="261" t="s">
        <v>585</v>
      </c>
      <c r="B53" s="261" t="s">
        <v>564</v>
      </c>
      <c r="C53" s="262">
        <v>60000</v>
      </c>
      <c r="D53" s="263">
        <v>15537.04</v>
      </c>
      <c r="E53" s="263">
        <v>29400</v>
      </c>
      <c r="F53" s="263">
        <v>13862.96</v>
      </c>
      <c r="G53" s="262">
        <v>0</v>
      </c>
      <c r="H53" s="262">
        <v>0</v>
      </c>
      <c r="I53" s="262">
        <v>0</v>
      </c>
      <c r="J53" s="262">
        <v>0</v>
      </c>
      <c r="K53" s="263">
        <v>13862.96</v>
      </c>
      <c r="L53" s="262">
        <v>0</v>
      </c>
    </row>
    <row r="54" spans="1:12" ht="13.5" thickBot="1">
      <c r="A54" s="261" t="s">
        <v>586</v>
      </c>
      <c r="B54" s="261" t="s">
        <v>564</v>
      </c>
      <c r="C54" s="262">
        <v>42500</v>
      </c>
      <c r="D54" s="263">
        <v>8650.36</v>
      </c>
      <c r="E54" s="263">
        <v>21037.5</v>
      </c>
      <c r="F54" s="263">
        <v>12387.14</v>
      </c>
      <c r="G54" s="262">
        <v>0</v>
      </c>
      <c r="H54" s="262">
        <v>0</v>
      </c>
      <c r="I54" s="262">
        <v>0</v>
      </c>
      <c r="J54" s="262">
        <v>0</v>
      </c>
      <c r="K54" s="263">
        <v>12387.14</v>
      </c>
      <c r="L54" s="262">
        <v>0</v>
      </c>
    </row>
    <row r="55" spans="1:12" ht="13.5" thickBot="1">
      <c r="A55" s="261" t="s">
        <v>586</v>
      </c>
      <c r="B55" s="261" t="s">
        <v>562</v>
      </c>
      <c r="C55" s="262">
        <v>324348</v>
      </c>
      <c r="D55" s="263">
        <v>112161.94</v>
      </c>
      <c r="E55" s="263">
        <v>160552.26</v>
      </c>
      <c r="F55" s="262">
        <v>0</v>
      </c>
      <c r="G55" s="262">
        <v>0</v>
      </c>
      <c r="H55" s="262">
        <v>0</v>
      </c>
      <c r="I55" s="262">
        <v>0</v>
      </c>
      <c r="J55" s="262">
        <v>0</v>
      </c>
      <c r="K55" s="262">
        <v>0</v>
      </c>
      <c r="L55" s="262">
        <v>0</v>
      </c>
    </row>
    <row r="56" spans="1:12" ht="13.5" thickBot="1">
      <c r="A56" s="261" t="s">
        <v>587</v>
      </c>
      <c r="B56" s="261" t="s">
        <v>562</v>
      </c>
      <c r="C56" s="262">
        <v>64000</v>
      </c>
      <c r="D56" s="263">
        <v>22107.52</v>
      </c>
      <c r="E56" s="263">
        <v>31552</v>
      </c>
      <c r="F56" s="262">
        <v>0</v>
      </c>
      <c r="G56" s="262">
        <v>0</v>
      </c>
      <c r="H56" s="262">
        <v>0</v>
      </c>
      <c r="I56" s="262">
        <v>0</v>
      </c>
      <c r="J56" s="262">
        <v>0</v>
      </c>
      <c r="K56" s="262">
        <v>0</v>
      </c>
      <c r="L56" s="262">
        <v>0</v>
      </c>
    </row>
    <row r="57" spans="1:12" ht="13.5" thickBot="1">
      <c r="A57" s="261" t="s">
        <v>588</v>
      </c>
      <c r="B57" s="261" t="s">
        <v>562</v>
      </c>
      <c r="C57" s="262">
        <v>99609</v>
      </c>
      <c r="D57" s="263">
        <v>47751.02</v>
      </c>
      <c r="E57" s="263">
        <v>58858.96</v>
      </c>
      <c r="F57" s="262">
        <v>0</v>
      </c>
      <c r="G57" s="262">
        <v>0</v>
      </c>
      <c r="H57" s="262">
        <v>229.1</v>
      </c>
      <c r="I57" s="262">
        <v>0</v>
      </c>
      <c r="J57" s="262">
        <v>0</v>
      </c>
      <c r="K57" s="262">
        <v>229.1</v>
      </c>
      <c r="L57" s="262">
        <v>229.1</v>
      </c>
    </row>
    <row r="58" spans="1:12" ht="13.5" thickBot="1">
      <c r="A58" s="261" t="s">
        <v>589</v>
      </c>
      <c r="B58" s="261" t="s">
        <v>562</v>
      </c>
      <c r="C58" s="262">
        <v>144000</v>
      </c>
      <c r="D58" s="263">
        <v>82551.59</v>
      </c>
      <c r="E58" s="263">
        <v>98784</v>
      </c>
      <c r="F58" s="262">
        <v>0</v>
      </c>
      <c r="G58" s="262">
        <v>0</v>
      </c>
      <c r="H58" s="262">
        <v>0</v>
      </c>
      <c r="I58" s="262">
        <v>0</v>
      </c>
      <c r="J58" s="262">
        <v>0</v>
      </c>
      <c r="K58" s="262">
        <v>0</v>
      </c>
      <c r="L58" s="262">
        <v>0</v>
      </c>
    </row>
    <row r="59" spans="1:12" ht="13.5" thickBot="1">
      <c r="A59" s="261" t="s">
        <v>590</v>
      </c>
      <c r="B59" s="261" t="s">
        <v>562</v>
      </c>
      <c r="C59" s="262">
        <v>20000</v>
      </c>
      <c r="D59" s="263">
        <v>14271.42</v>
      </c>
      <c r="E59" s="263">
        <v>15664</v>
      </c>
      <c r="F59" s="262">
        <v>0</v>
      </c>
      <c r="G59" s="262">
        <v>0</v>
      </c>
      <c r="H59" s="262">
        <v>16</v>
      </c>
      <c r="I59" s="262">
        <v>0</v>
      </c>
      <c r="J59" s="262">
        <v>0</v>
      </c>
      <c r="K59" s="262">
        <v>16</v>
      </c>
      <c r="L59" s="262">
        <v>16</v>
      </c>
    </row>
    <row r="60" spans="1:12" ht="13.5" thickBot="1">
      <c r="A60" s="261" t="s">
        <v>591</v>
      </c>
      <c r="B60" s="261" t="s">
        <v>564</v>
      </c>
      <c r="C60" s="262">
        <v>21800</v>
      </c>
      <c r="D60" s="263">
        <v>19401.58</v>
      </c>
      <c r="E60" s="263">
        <v>19129.5</v>
      </c>
      <c r="F60" s="262">
        <v>-272.08</v>
      </c>
      <c r="G60" s="262">
        <v>0</v>
      </c>
      <c r="H60" s="262">
        <v>0</v>
      </c>
      <c r="I60" s="262">
        <v>0</v>
      </c>
      <c r="J60" s="262">
        <v>0</v>
      </c>
      <c r="K60" s="262">
        <v>-272.08</v>
      </c>
      <c r="L60" s="262">
        <v>98.1</v>
      </c>
    </row>
    <row r="61" spans="1:12" ht="13.5" thickBot="1">
      <c r="A61" s="261" t="s">
        <v>591</v>
      </c>
      <c r="B61" s="261" t="s">
        <v>562</v>
      </c>
      <c r="C61" s="262">
        <v>12000</v>
      </c>
      <c r="D61" s="263">
        <v>9707.33</v>
      </c>
      <c r="E61" s="263">
        <v>10530</v>
      </c>
      <c r="F61" s="262">
        <v>0</v>
      </c>
      <c r="G61" s="262">
        <v>0</v>
      </c>
      <c r="H61" s="262">
        <v>54</v>
      </c>
      <c r="I61" s="262">
        <v>0</v>
      </c>
      <c r="J61" s="262">
        <v>0</v>
      </c>
      <c r="K61" s="262">
        <v>54</v>
      </c>
      <c r="L61" s="262">
        <v>54</v>
      </c>
    </row>
    <row r="62" spans="1:12" ht="13.5" thickBot="1">
      <c r="A62" s="261" t="s">
        <v>592</v>
      </c>
      <c r="B62" s="261" t="s">
        <v>564</v>
      </c>
      <c r="C62" s="262">
        <v>182242</v>
      </c>
      <c r="D62" s="263">
        <v>173357.02</v>
      </c>
      <c r="E62" s="263">
        <v>176501.38</v>
      </c>
      <c r="F62" s="263">
        <v>3144.36</v>
      </c>
      <c r="G62" s="262">
        <v>0</v>
      </c>
      <c r="H62" s="262">
        <v>0</v>
      </c>
      <c r="I62" s="262">
        <v>0</v>
      </c>
      <c r="J62" s="262">
        <v>0</v>
      </c>
      <c r="K62" s="263">
        <v>3144.36</v>
      </c>
      <c r="L62" s="262">
        <v>-273.36</v>
      </c>
    </row>
    <row r="63" spans="1:12" ht="13.5" thickBot="1">
      <c r="A63" s="264" t="s">
        <v>593</v>
      </c>
      <c r="B63" s="264">
        <v>46</v>
      </c>
      <c r="C63" s="261"/>
      <c r="D63" s="265">
        <v>1138368.22</v>
      </c>
      <c r="E63" s="265">
        <v>966255.8</v>
      </c>
      <c r="F63" s="265">
        <v>-37607.08</v>
      </c>
      <c r="G63" s="266">
        <v>0</v>
      </c>
      <c r="H63" s="266">
        <v>258.13</v>
      </c>
      <c r="I63" s="266">
        <v>0</v>
      </c>
      <c r="J63" s="266">
        <v>0</v>
      </c>
      <c r="K63" s="265">
        <v>-37348.95</v>
      </c>
      <c r="L63" s="266">
        <v>-15.04</v>
      </c>
    </row>
    <row r="64" spans="1:12" ht="13.5" thickBot="1">
      <c r="A64" s="261" t="s">
        <v>561</v>
      </c>
      <c r="B64" s="261" t="s">
        <v>562</v>
      </c>
      <c r="C64" s="262">
        <v>28971</v>
      </c>
      <c r="D64" s="263">
        <v>49302.12</v>
      </c>
      <c r="E64" s="263">
        <v>6066.53</v>
      </c>
      <c r="F64" s="262">
        <v>0</v>
      </c>
      <c r="G64" s="262">
        <v>0</v>
      </c>
      <c r="H64" s="263">
        <v>-1544.15</v>
      </c>
      <c r="I64" s="262">
        <v>0</v>
      </c>
      <c r="J64" s="262">
        <v>0</v>
      </c>
      <c r="K64" s="263">
        <v>-1544.15</v>
      </c>
      <c r="L64" s="262">
        <v>-990.81</v>
      </c>
    </row>
    <row r="65" spans="1:12" ht="13.5" thickBot="1">
      <c r="A65" s="261" t="s">
        <v>563</v>
      </c>
      <c r="B65" s="261" t="s">
        <v>562</v>
      </c>
      <c r="C65" s="262">
        <v>41540</v>
      </c>
      <c r="D65" s="263">
        <v>60663.12</v>
      </c>
      <c r="E65" s="263">
        <v>4428.16</v>
      </c>
      <c r="F65" s="262">
        <v>0</v>
      </c>
      <c r="G65" s="262">
        <v>0</v>
      </c>
      <c r="H65" s="262">
        <v>569.09</v>
      </c>
      <c r="I65" s="262">
        <v>0</v>
      </c>
      <c r="J65" s="262">
        <v>0</v>
      </c>
      <c r="K65" s="262">
        <v>569.09</v>
      </c>
      <c r="L65" s="262">
        <v>623.1</v>
      </c>
    </row>
    <row r="66" spans="1:12" ht="13.5" thickBot="1">
      <c r="A66" s="261" t="s">
        <v>563</v>
      </c>
      <c r="B66" s="261" t="s">
        <v>564</v>
      </c>
      <c r="C66" s="262">
        <v>7815</v>
      </c>
      <c r="D66" s="263">
        <v>6394.47</v>
      </c>
      <c r="E66" s="262">
        <v>833.08</v>
      </c>
      <c r="F66" s="263">
        <v>-5561.39</v>
      </c>
      <c r="G66" s="262">
        <v>0</v>
      </c>
      <c r="H66" s="262">
        <v>0</v>
      </c>
      <c r="I66" s="262">
        <v>0</v>
      </c>
      <c r="J66" s="262">
        <v>0</v>
      </c>
      <c r="K66" s="263">
        <v>-5561.39</v>
      </c>
      <c r="L66" s="262">
        <v>117.23</v>
      </c>
    </row>
    <row r="67" spans="1:12" ht="13.5" thickBot="1">
      <c r="A67" s="261" t="s">
        <v>565</v>
      </c>
      <c r="B67" s="261" t="s">
        <v>562</v>
      </c>
      <c r="C67" s="262">
        <v>15723</v>
      </c>
      <c r="D67" s="263">
        <v>24016.8</v>
      </c>
      <c r="E67" s="263">
        <v>3852.14</v>
      </c>
      <c r="F67" s="262">
        <v>0</v>
      </c>
      <c r="G67" s="262">
        <v>0</v>
      </c>
      <c r="H67" s="262">
        <v>-424.52</v>
      </c>
      <c r="I67" s="262">
        <v>0</v>
      </c>
      <c r="J67" s="262">
        <v>0</v>
      </c>
      <c r="K67" s="262">
        <v>-424.52</v>
      </c>
      <c r="L67" s="262">
        <v>0</v>
      </c>
    </row>
    <row r="68" spans="1:12" ht="13.5" thickBot="1">
      <c r="A68" s="261" t="s">
        <v>566</v>
      </c>
      <c r="B68" s="261" t="s">
        <v>564</v>
      </c>
      <c r="C68" s="262">
        <v>1708</v>
      </c>
      <c r="D68" s="263">
        <v>1587.8</v>
      </c>
      <c r="E68" s="262">
        <v>221.02</v>
      </c>
      <c r="F68" s="263">
        <v>-1366.78</v>
      </c>
      <c r="G68" s="262">
        <v>0</v>
      </c>
      <c r="H68" s="262">
        <v>0</v>
      </c>
      <c r="I68" s="262">
        <v>0</v>
      </c>
      <c r="J68" s="262">
        <v>0</v>
      </c>
      <c r="K68" s="263">
        <v>-1366.78</v>
      </c>
      <c r="L68" s="262">
        <v>0.69</v>
      </c>
    </row>
    <row r="69" spans="1:12" ht="13.5" thickBot="1">
      <c r="A69" s="261" t="s">
        <v>566</v>
      </c>
      <c r="B69" s="261" t="s">
        <v>562</v>
      </c>
      <c r="C69" s="262">
        <v>30499</v>
      </c>
      <c r="D69" s="263">
        <v>46768.75</v>
      </c>
      <c r="E69" s="263">
        <v>3946.57</v>
      </c>
      <c r="F69" s="262">
        <v>0</v>
      </c>
      <c r="G69" s="262">
        <v>0</v>
      </c>
      <c r="H69" s="262">
        <v>6.1</v>
      </c>
      <c r="I69" s="262">
        <v>0</v>
      </c>
      <c r="J69" s="262">
        <v>0</v>
      </c>
      <c r="K69" s="262">
        <v>6.1</v>
      </c>
      <c r="L69" s="262">
        <v>12.2</v>
      </c>
    </row>
    <row r="70" spans="1:12" ht="13.5" thickBot="1">
      <c r="A70" s="261" t="s">
        <v>567</v>
      </c>
      <c r="B70" s="261" t="s">
        <v>564</v>
      </c>
      <c r="C70" s="262">
        <v>1000</v>
      </c>
      <c r="D70" s="263">
        <v>1055.25</v>
      </c>
      <c r="E70" s="262">
        <v>322.6</v>
      </c>
      <c r="F70" s="262">
        <v>-732.65</v>
      </c>
      <c r="G70" s="262">
        <v>0</v>
      </c>
      <c r="H70" s="262">
        <v>0</v>
      </c>
      <c r="I70" s="262">
        <v>0</v>
      </c>
      <c r="J70" s="262">
        <v>0</v>
      </c>
      <c r="K70" s="262">
        <v>-732.65</v>
      </c>
      <c r="L70" s="262">
        <v>-52.1</v>
      </c>
    </row>
    <row r="71" spans="1:12" ht="13.5" thickBot="1">
      <c r="A71" s="261" t="s">
        <v>567</v>
      </c>
      <c r="B71" s="261" t="s">
        <v>562</v>
      </c>
      <c r="C71" s="262">
        <v>17198</v>
      </c>
      <c r="D71" s="263">
        <v>28692.21</v>
      </c>
      <c r="E71" s="263">
        <v>5548.07</v>
      </c>
      <c r="F71" s="262">
        <v>0</v>
      </c>
      <c r="G71" s="262">
        <v>0</v>
      </c>
      <c r="H71" s="263">
        <v>-1957.14</v>
      </c>
      <c r="I71" s="262">
        <v>0</v>
      </c>
      <c r="J71" s="262">
        <v>0</v>
      </c>
      <c r="K71" s="263">
        <v>-1957.14</v>
      </c>
      <c r="L71" s="262">
        <v>-896.02</v>
      </c>
    </row>
    <row r="72" spans="1:12" ht="13.5" thickBot="1">
      <c r="A72" s="261" t="s">
        <v>568</v>
      </c>
      <c r="B72" s="261" t="s">
        <v>562</v>
      </c>
      <c r="C72" s="262">
        <v>10000</v>
      </c>
      <c r="D72" s="263">
        <v>7780</v>
      </c>
      <c r="E72" s="263">
        <v>2104</v>
      </c>
      <c r="F72" s="262">
        <v>0</v>
      </c>
      <c r="G72" s="262">
        <v>0</v>
      </c>
      <c r="H72" s="262">
        <v>-146</v>
      </c>
      <c r="I72" s="262">
        <v>0</v>
      </c>
      <c r="J72" s="262">
        <v>0</v>
      </c>
      <c r="K72" s="262">
        <v>-146</v>
      </c>
      <c r="L72" s="262">
        <v>-11</v>
      </c>
    </row>
    <row r="73" spans="1:12" ht="13.5" thickBot="1">
      <c r="A73" s="261" t="s">
        <v>568</v>
      </c>
      <c r="B73" s="261" t="s">
        <v>564</v>
      </c>
      <c r="C73" s="262">
        <v>14511</v>
      </c>
      <c r="D73" s="263">
        <v>13684.76</v>
      </c>
      <c r="E73" s="263">
        <v>3053.11</v>
      </c>
      <c r="F73" s="263">
        <v>-10631.65</v>
      </c>
      <c r="G73" s="262">
        <v>0</v>
      </c>
      <c r="H73" s="262">
        <v>0</v>
      </c>
      <c r="I73" s="262">
        <v>0</v>
      </c>
      <c r="J73" s="262">
        <v>0</v>
      </c>
      <c r="K73" s="263">
        <v>-10631.65</v>
      </c>
      <c r="L73" s="262">
        <v>-15.97</v>
      </c>
    </row>
    <row r="74" spans="1:12" ht="13.5" thickBot="1">
      <c r="A74" s="261" t="s">
        <v>569</v>
      </c>
      <c r="B74" s="261" t="s">
        <v>564</v>
      </c>
      <c r="C74" s="262">
        <v>1000</v>
      </c>
      <c r="D74" s="263">
        <v>1618.05</v>
      </c>
      <c r="E74" s="262">
        <v>344.7</v>
      </c>
      <c r="F74" s="263">
        <v>-1273.35</v>
      </c>
      <c r="G74" s="262">
        <v>0</v>
      </c>
      <c r="H74" s="262">
        <v>0</v>
      </c>
      <c r="I74" s="262">
        <v>0</v>
      </c>
      <c r="J74" s="262">
        <v>0</v>
      </c>
      <c r="K74" s="263">
        <v>-1273.35</v>
      </c>
      <c r="L74" s="262">
        <v>-16</v>
      </c>
    </row>
    <row r="75" spans="1:12" ht="13.5" thickBot="1">
      <c r="A75" s="261" t="s">
        <v>569</v>
      </c>
      <c r="B75" s="261" t="s">
        <v>562</v>
      </c>
      <c r="C75" s="262">
        <v>40723</v>
      </c>
      <c r="D75" s="263">
        <v>31540.41</v>
      </c>
      <c r="E75" s="263">
        <v>14037.22</v>
      </c>
      <c r="F75" s="262">
        <v>0</v>
      </c>
      <c r="G75" s="262">
        <v>0</v>
      </c>
      <c r="H75" s="262">
        <v>-651.57</v>
      </c>
      <c r="I75" s="262">
        <v>0</v>
      </c>
      <c r="J75" s="262">
        <v>0</v>
      </c>
      <c r="K75" s="262">
        <v>-651.57</v>
      </c>
      <c r="L75" s="262">
        <v>-651.57</v>
      </c>
    </row>
    <row r="76" spans="1:12" ht="13.5" thickBot="1">
      <c r="A76" s="261" t="s">
        <v>570</v>
      </c>
      <c r="B76" s="261" t="s">
        <v>564</v>
      </c>
      <c r="C76" s="262">
        <v>5258</v>
      </c>
      <c r="D76" s="263">
        <v>4586.95</v>
      </c>
      <c r="E76" s="263">
        <v>1009.54</v>
      </c>
      <c r="F76" s="263">
        <v>-3577.41</v>
      </c>
      <c r="G76" s="262">
        <v>0</v>
      </c>
      <c r="H76" s="262">
        <v>0</v>
      </c>
      <c r="I76" s="262">
        <v>0</v>
      </c>
      <c r="J76" s="262">
        <v>0</v>
      </c>
      <c r="K76" s="263">
        <v>-3577.41</v>
      </c>
      <c r="L76" s="262">
        <v>-84.12</v>
      </c>
    </row>
    <row r="77" spans="1:12" ht="13.5" thickBot="1">
      <c r="A77" s="261" t="s">
        <v>570</v>
      </c>
      <c r="B77" s="261" t="s">
        <v>562</v>
      </c>
      <c r="C77" s="262">
        <v>13000</v>
      </c>
      <c r="D77" s="263">
        <v>11744</v>
      </c>
      <c r="E77" s="263">
        <v>2496</v>
      </c>
      <c r="F77" s="262">
        <v>0</v>
      </c>
      <c r="G77" s="262">
        <v>0</v>
      </c>
      <c r="H77" s="262">
        <v>-123.5</v>
      </c>
      <c r="I77" s="262">
        <v>0</v>
      </c>
      <c r="J77" s="262">
        <v>0</v>
      </c>
      <c r="K77" s="262">
        <v>-123.5</v>
      </c>
      <c r="L77" s="262">
        <v>-208</v>
      </c>
    </row>
    <row r="78" spans="1:12" ht="13.5" thickBot="1">
      <c r="A78" s="261" t="s">
        <v>571</v>
      </c>
      <c r="B78" s="261" t="s">
        <v>564</v>
      </c>
      <c r="C78" s="262">
        <v>2000</v>
      </c>
      <c r="D78" s="263">
        <v>1407</v>
      </c>
      <c r="E78" s="262">
        <v>0</v>
      </c>
      <c r="F78" s="263">
        <v>-1407</v>
      </c>
      <c r="G78" s="262">
        <v>0</v>
      </c>
      <c r="H78" s="262">
        <v>0</v>
      </c>
      <c r="I78" s="262">
        <v>0</v>
      </c>
      <c r="J78" s="262">
        <v>0</v>
      </c>
      <c r="K78" s="263">
        <v>-1407</v>
      </c>
      <c r="L78" s="262">
        <v>0</v>
      </c>
    </row>
    <row r="79" spans="1:12" ht="13.5" thickBot="1">
      <c r="A79" s="261" t="s">
        <v>572</v>
      </c>
      <c r="B79" s="261" t="s">
        <v>564</v>
      </c>
      <c r="C79" s="262">
        <v>10519</v>
      </c>
      <c r="D79" s="263">
        <v>32854.92</v>
      </c>
      <c r="E79" s="263">
        <v>6031.59</v>
      </c>
      <c r="F79" s="263">
        <v>-26823.33</v>
      </c>
      <c r="G79" s="262">
        <v>0</v>
      </c>
      <c r="H79" s="262">
        <v>0</v>
      </c>
      <c r="I79" s="262">
        <v>0</v>
      </c>
      <c r="J79" s="262">
        <v>0</v>
      </c>
      <c r="K79" s="263">
        <v>-26823.33</v>
      </c>
      <c r="L79" s="262">
        <v>0</v>
      </c>
    </row>
    <row r="80" spans="1:12" ht="13.5" thickBot="1">
      <c r="A80" s="261" t="s">
        <v>573</v>
      </c>
      <c r="B80" s="261" t="s">
        <v>562</v>
      </c>
      <c r="C80" s="262">
        <v>2000</v>
      </c>
      <c r="D80" s="263">
        <v>2579.12</v>
      </c>
      <c r="E80" s="263">
        <v>2249.6</v>
      </c>
      <c r="F80" s="262">
        <v>0</v>
      </c>
      <c r="G80" s="262">
        <v>0</v>
      </c>
      <c r="H80" s="262">
        <v>295</v>
      </c>
      <c r="I80" s="262">
        <v>0</v>
      </c>
      <c r="J80" s="262">
        <v>0</v>
      </c>
      <c r="K80" s="262">
        <v>295</v>
      </c>
      <c r="L80" s="262">
        <v>0</v>
      </c>
    </row>
    <row r="81" spans="1:12" ht="13.5" thickBot="1">
      <c r="A81" s="261" t="s">
        <v>574</v>
      </c>
      <c r="B81" s="261" t="s">
        <v>562</v>
      </c>
      <c r="C81" s="262">
        <v>1714</v>
      </c>
      <c r="D81" s="263">
        <v>1776.06</v>
      </c>
      <c r="E81" s="263">
        <v>1300.75</v>
      </c>
      <c r="F81" s="262">
        <v>0</v>
      </c>
      <c r="G81" s="262">
        <v>0</v>
      </c>
      <c r="H81" s="262">
        <v>392.33</v>
      </c>
      <c r="I81" s="262">
        <v>0</v>
      </c>
      <c r="J81" s="262">
        <v>0</v>
      </c>
      <c r="K81" s="262">
        <v>392.33</v>
      </c>
      <c r="L81" s="262">
        <v>392.33</v>
      </c>
    </row>
    <row r="82" spans="1:12" ht="13.5" thickBot="1">
      <c r="A82" s="261" t="s">
        <v>575</v>
      </c>
      <c r="B82" s="261" t="s">
        <v>564</v>
      </c>
      <c r="C82" s="262">
        <v>21</v>
      </c>
      <c r="D82" s="263">
        <v>52617.79</v>
      </c>
      <c r="E82" s="263">
        <v>26715.22</v>
      </c>
      <c r="F82" s="263">
        <v>-25902.57</v>
      </c>
      <c r="G82" s="262">
        <v>0</v>
      </c>
      <c r="H82" s="262">
        <v>0</v>
      </c>
      <c r="I82" s="262">
        <v>0</v>
      </c>
      <c r="J82" s="262">
        <v>0</v>
      </c>
      <c r="K82" s="263">
        <v>-25902.57</v>
      </c>
      <c r="L82" s="262">
        <v>0</v>
      </c>
    </row>
    <row r="83" spans="1:12" ht="13.5" thickBot="1">
      <c r="A83" s="261" t="s">
        <v>576</v>
      </c>
      <c r="B83" s="261" t="s">
        <v>562</v>
      </c>
      <c r="C83" s="262">
        <v>37883</v>
      </c>
      <c r="D83" s="263">
        <v>19473.43</v>
      </c>
      <c r="E83" s="263">
        <v>1053.15</v>
      </c>
      <c r="F83" s="262">
        <v>0</v>
      </c>
      <c r="G83" s="262">
        <v>0</v>
      </c>
      <c r="H83" s="262">
        <v>-11.36</v>
      </c>
      <c r="I83" s="262">
        <v>0</v>
      </c>
      <c r="J83" s="262">
        <v>0</v>
      </c>
      <c r="K83" s="262">
        <v>-11.36</v>
      </c>
      <c r="L83" s="262">
        <v>0</v>
      </c>
    </row>
    <row r="84" spans="1:12" ht="13.5" thickBot="1">
      <c r="A84" s="261" t="s">
        <v>577</v>
      </c>
      <c r="B84" s="261" t="s">
        <v>564</v>
      </c>
      <c r="C84" s="262">
        <v>16020</v>
      </c>
      <c r="D84" s="263">
        <v>7469.99</v>
      </c>
      <c r="E84" s="262">
        <v>104.13</v>
      </c>
      <c r="F84" s="263">
        <v>-7365.86</v>
      </c>
      <c r="G84" s="262">
        <v>0</v>
      </c>
      <c r="H84" s="262">
        <v>0</v>
      </c>
      <c r="I84" s="262">
        <v>0</v>
      </c>
      <c r="J84" s="262">
        <v>0</v>
      </c>
      <c r="K84" s="263">
        <v>-7365.86</v>
      </c>
      <c r="L84" s="262">
        <v>1.6</v>
      </c>
    </row>
    <row r="85" spans="1:12" ht="13.5" thickBot="1">
      <c r="A85" s="261" t="s">
        <v>577</v>
      </c>
      <c r="B85" s="261" t="s">
        <v>562</v>
      </c>
      <c r="C85" s="262">
        <v>12395</v>
      </c>
      <c r="D85" s="263">
        <v>4410.5</v>
      </c>
      <c r="E85" s="262">
        <v>80.57</v>
      </c>
      <c r="F85" s="262">
        <v>0</v>
      </c>
      <c r="G85" s="262">
        <v>0</v>
      </c>
      <c r="H85" s="262">
        <v>3.72</v>
      </c>
      <c r="I85" s="262">
        <v>0</v>
      </c>
      <c r="J85" s="262">
        <v>0</v>
      </c>
      <c r="K85" s="262">
        <v>3.72</v>
      </c>
      <c r="L85" s="262">
        <v>1.24</v>
      </c>
    </row>
    <row r="86" spans="1:12" ht="13.5" thickBot="1">
      <c r="A86" s="261" t="s">
        <v>578</v>
      </c>
      <c r="B86" s="261" t="s">
        <v>562</v>
      </c>
      <c r="C86" s="262">
        <v>10000</v>
      </c>
      <c r="D86" s="263">
        <v>2365</v>
      </c>
      <c r="E86" s="262">
        <v>329</v>
      </c>
      <c r="F86" s="262">
        <v>0</v>
      </c>
      <c r="G86" s="262">
        <v>0</v>
      </c>
      <c r="H86" s="262">
        <v>56</v>
      </c>
      <c r="I86" s="262">
        <v>0</v>
      </c>
      <c r="J86" s="262">
        <v>0</v>
      </c>
      <c r="K86" s="262">
        <v>56</v>
      </c>
      <c r="L86" s="262">
        <v>10</v>
      </c>
    </row>
    <row r="87" spans="1:12" ht="13.5" thickBot="1">
      <c r="A87" s="261" t="s">
        <v>578</v>
      </c>
      <c r="B87" s="261" t="s">
        <v>564</v>
      </c>
      <c r="C87" s="262">
        <v>23916</v>
      </c>
      <c r="D87" s="263">
        <v>18599.6</v>
      </c>
      <c r="E87" s="262">
        <v>786.84</v>
      </c>
      <c r="F87" s="263">
        <v>-17812.76</v>
      </c>
      <c r="G87" s="262">
        <v>0</v>
      </c>
      <c r="H87" s="262">
        <v>0</v>
      </c>
      <c r="I87" s="262">
        <v>0</v>
      </c>
      <c r="J87" s="262">
        <v>0</v>
      </c>
      <c r="K87" s="263">
        <v>-17812.76</v>
      </c>
      <c r="L87" s="262">
        <v>23.92</v>
      </c>
    </row>
    <row r="88" spans="1:12" ht="13.5" thickBot="1">
      <c r="A88" s="261" t="s">
        <v>579</v>
      </c>
      <c r="B88" s="261" t="s">
        <v>564</v>
      </c>
      <c r="C88" s="262">
        <v>1091</v>
      </c>
      <c r="D88" s="263">
        <v>2081.53</v>
      </c>
      <c r="E88" s="263">
        <v>1139.44</v>
      </c>
      <c r="F88" s="262">
        <v>-942.09</v>
      </c>
      <c r="G88" s="262">
        <v>0</v>
      </c>
      <c r="H88" s="262">
        <v>0</v>
      </c>
      <c r="I88" s="262">
        <v>0</v>
      </c>
      <c r="J88" s="262">
        <v>0</v>
      </c>
      <c r="K88" s="262">
        <v>-942.09</v>
      </c>
      <c r="L88" s="262">
        <v>36.55</v>
      </c>
    </row>
    <row r="89" spans="1:12" ht="13.5" thickBot="1">
      <c r="A89" s="261" t="s">
        <v>579</v>
      </c>
      <c r="B89" s="261" t="s">
        <v>562</v>
      </c>
      <c r="C89" s="262">
        <v>85000</v>
      </c>
      <c r="D89" s="263">
        <v>91953.14</v>
      </c>
      <c r="E89" s="263">
        <v>88774</v>
      </c>
      <c r="F89" s="262">
        <v>0</v>
      </c>
      <c r="G89" s="262">
        <v>0</v>
      </c>
      <c r="H89" s="263">
        <v>4624</v>
      </c>
      <c r="I89" s="262">
        <v>0</v>
      </c>
      <c r="J89" s="262">
        <v>0</v>
      </c>
      <c r="K89" s="263">
        <v>4624</v>
      </c>
      <c r="L89" s="263">
        <v>2847.5</v>
      </c>
    </row>
    <row r="90" spans="1:12" ht="13.5" thickBot="1">
      <c r="A90" s="443" t="s">
        <v>130</v>
      </c>
      <c r="B90" s="444"/>
      <c r="C90" s="444"/>
      <c r="D90" s="444"/>
      <c r="E90" s="444"/>
      <c r="F90" s="444"/>
      <c r="G90" s="444"/>
      <c r="H90" s="444"/>
      <c r="I90" s="444"/>
      <c r="J90" s="444"/>
      <c r="K90" s="444"/>
      <c r="L90" s="445"/>
    </row>
    <row r="91" spans="1:12" ht="13.5" customHeight="1" thickBot="1">
      <c r="A91" s="261" t="s">
        <v>580</v>
      </c>
      <c r="B91" s="261" t="s">
        <v>562</v>
      </c>
      <c r="C91" s="262">
        <v>20000</v>
      </c>
      <c r="D91" s="263">
        <v>1879.06</v>
      </c>
      <c r="E91" s="263">
        <v>1996</v>
      </c>
      <c r="F91" s="262">
        <v>0</v>
      </c>
      <c r="G91" s="262">
        <v>0</v>
      </c>
      <c r="H91" s="262">
        <v>-144.93</v>
      </c>
      <c r="I91" s="262">
        <v>0</v>
      </c>
      <c r="J91" s="262">
        <v>0</v>
      </c>
      <c r="K91" s="262">
        <v>-144.93</v>
      </c>
      <c r="L91" s="262">
        <v>-144.93</v>
      </c>
    </row>
    <row r="92" spans="1:12" ht="13.5" thickBot="1">
      <c r="A92" s="261" t="s">
        <v>581</v>
      </c>
      <c r="B92" s="261" t="s">
        <v>564</v>
      </c>
      <c r="C92" s="262">
        <v>42000</v>
      </c>
      <c r="D92" s="263">
        <v>4990.81</v>
      </c>
      <c r="E92" s="263">
        <v>12537</v>
      </c>
      <c r="F92" s="263">
        <v>7546.19</v>
      </c>
      <c r="G92" s="262">
        <v>0</v>
      </c>
      <c r="H92" s="262">
        <v>0</v>
      </c>
      <c r="I92" s="262">
        <v>0</v>
      </c>
      <c r="J92" s="262">
        <v>0</v>
      </c>
      <c r="K92" s="263">
        <v>7546.19</v>
      </c>
      <c r="L92" s="262">
        <v>0</v>
      </c>
    </row>
    <row r="93" spans="1:12" ht="13.5" thickBot="1">
      <c r="A93" s="261" t="s">
        <v>581</v>
      </c>
      <c r="B93" s="261" t="s">
        <v>562</v>
      </c>
      <c r="C93" s="262">
        <v>20266</v>
      </c>
      <c r="D93" s="263">
        <v>4463.2</v>
      </c>
      <c r="E93" s="263">
        <v>6049.4</v>
      </c>
      <c r="F93" s="262">
        <v>0</v>
      </c>
      <c r="G93" s="262">
        <v>0</v>
      </c>
      <c r="H93" s="262">
        <v>0</v>
      </c>
      <c r="I93" s="262">
        <v>0</v>
      </c>
      <c r="J93" s="262">
        <v>0</v>
      </c>
      <c r="K93" s="262">
        <v>0</v>
      </c>
      <c r="L93" s="262">
        <v>0</v>
      </c>
    </row>
    <row r="94" spans="1:12" ht="13.5" thickBot="1">
      <c r="A94" s="261" t="s">
        <v>582</v>
      </c>
      <c r="B94" s="261" t="s">
        <v>562</v>
      </c>
      <c r="C94" s="262">
        <v>23000</v>
      </c>
      <c r="D94" s="263">
        <v>5556.97</v>
      </c>
      <c r="E94" s="263">
        <v>6886.2</v>
      </c>
      <c r="F94" s="262">
        <v>0</v>
      </c>
      <c r="G94" s="262">
        <v>0</v>
      </c>
      <c r="H94" s="262">
        <v>0</v>
      </c>
      <c r="I94" s="262">
        <v>0</v>
      </c>
      <c r="J94" s="262">
        <v>0</v>
      </c>
      <c r="K94" s="262">
        <v>0</v>
      </c>
      <c r="L94" s="262">
        <v>0</v>
      </c>
    </row>
    <row r="95" spans="1:12" ht="13.5" thickBot="1">
      <c r="A95" s="261" t="s">
        <v>582</v>
      </c>
      <c r="B95" s="261" t="s">
        <v>564</v>
      </c>
      <c r="C95" s="262">
        <v>42000</v>
      </c>
      <c r="D95" s="263">
        <v>4741.9</v>
      </c>
      <c r="E95" s="263">
        <v>12574.8</v>
      </c>
      <c r="F95" s="263">
        <v>7832.9</v>
      </c>
      <c r="G95" s="262">
        <v>0</v>
      </c>
      <c r="H95" s="262">
        <v>0</v>
      </c>
      <c r="I95" s="262">
        <v>0</v>
      </c>
      <c r="J95" s="262">
        <v>0</v>
      </c>
      <c r="K95" s="263">
        <v>7832.9</v>
      </c>
      <c r="L95" s="262">
        <v>0</v>
      </c>
    </row>
    <row r="96" spans="1:12" ht="13.5" thickBot="1">
      <c r="A96" s="261" t="s">
        <v>583</v>
      </c>
      <c r="B96" s="261" t="s">
        <v>564</v>
      </c>
      <c r="C96" s="262">
        <v>42000</v>
      </c>
      <c r="D96" s="263">
        <v>4762.78</v>
      </c>
      <c r="E96" s="263">
        <v>12537</v>
      </c>
      <c r="F96" s="263">
        <v>7774.22</v>
      </c>
      <c r="G96" s="262">
        <v>0</v>
      </c>
      <c r="H96" s="262">
        <v>0</v>
      </c>
      <c r="I96" s="262">
        <v>0</v>
      </c>
      <c r="J96" s="262">
        <v>0</v>
      </c>
      <c r="K96" s="263">
        <v>7774.22</v>
      </c>
      <c r="L96" s="262">
        <v>0</v>
      </c>
    </row>
    <row r="97" spans="1:12" ht="13.5" thickBot="1">
      <c r="A97" s="261" t="s">
        <v>583</v>
      </c>
      <c r="B97" s="261" t="s">
        <v>562</v>
      </c>
      <c r="C97" s="262">
        <v>61000</v>
      </c>
      <c r="D97" s="263">
        <v>14543.06</v>
      </c>
      <c r="E97" s="263">
        <v>18208.5</v>
      </c>
      <c r="F97" s="262">
        <v>0</v>
      </c>
      <c r="G97" s="262">
        <v>0</v>
      </c>
      <c r="H97" s="262">
        <v>0</v>
      </c>
      <c r="I97" s="262">
        <v>0</v>
      </c>
      <c r="J97" s="262">
        <v>0</v>
      </c>
      <c r="K97" s="262">
        <v>0</v>
      </c>
      <c r="L97" s="262">
        <v>0</v>
      </c>
    </row>
    <row r="98" spans="1:12" ht="13.5" thickBot="1">
      <c r="A98" s="261" t="s">
        <v>584</v>
      </c>
      <c r="B98" s="261" t="s">
        <v>564</v>
      </c>
      <c r="C98" s="262">
        <v>57000</v>
      </c>
      <c r="D98" s="263">
        <v>9046.13</v>
      </c>
      <c r="E98" s="263">
        <v>22572</v>
      </c>
      <c r="F98" s="263">
        <v>13525.87</v>
      </c>
      <c r="G98" s="262">
        <v>0</v>
      </c>
      <c r="H98" s="262">
        <v>0</v>
      </c>
      <c r="I98" s="262">
        <v>0</v>
      </c>
      <c r="J98" s="262">
        <v>0</v>
      </c>
      <c r="K98" s="263">
        <v>13525.87</v>
      </c>
      <c r="L98" s="262">
        <v>0</v>
      </c>
    </row>
    <row r="99" spans="1:12" ht="13.5" thickBot="1">
      <c r="A99" s="261" t="s">
        <v>584</v>
      </c>
      <c r="B99" s="261" t="s">
        <v>562</v>
      </c>
      <c r="C99" s="262">
        <v>5000</v>
      </c>
      <c r="D99" s="263">
        <v>1574.56</v>
      </c>
      <c r="E99" s="263">
        <v>1980</v>
      </c>
      <c r="F99" s="262">
        <v>0</v>
      </c>
      <c r="G99" s="262">
        <v>0</v>
      </c>
      <c r="H99" s="262">
        <v>0</v>
      </c>
      <c r="I99" s="262">
        <v>0</v>
      </c>
      <c r="J99" s="262">
        <v>0</v>
      </c>
      <c r="K99" s="262">
        <v>0</v>
      </c>
      <c r="L99" s="262">
        <v>0</v>
      </c>
    </row>
    <row r="100" spans="1:12" ht="13.5" thickBot="1">
      <c r="A100" s="261" t="s">
        <v>585</v>
      </c>
      <c r="B100" s="261" t="s">
        <v>562</v>
      </c>
      <c r="C100" s="262">
        <v>145296</v>
      </c>
      <c r="D100" s="263">
        <v>52411.09</v>
      </c>
      <c r="E100" s="263">
        <v>71195.04</v>
      </c>
      <c r="F100" s="262">
        <v>0</v>
      </c>
      <c r="G100" s="262">
        <v>0</v>
      </c>
      <c r="H100" s="262">
        <v>0</v>
      </c>
      <c r="I100" s="262">
        <v>0</v>
      </c>
      <c r="J100" s="262">
        <v>0</v>
      </c>
      <c r="K100" s="262">
        <v>0</v>
      </c>
      <c r="L100" s="262">
        <v>0</v>
      </c>
    </row>
    <row r="101" spans="1:12" ht="13.5" thickBot="1">
      <c r="A101" s="261" t="s">
        <v>585</v>
      </c>
      <c r="B101" s="261" t="s">
        <v>564</v>
      </c>
      <c r="C101" s="262">
        <v>60000</v>
      </c>
      <c r="D101" s="263">
        <v>15537.04</v>
      </c>
      <c r="E101" s="263">
        <v>29400</v>
      </c>
      <c r="F101" s="263">
        <v>13862.96</v>
      </c>
      <c r="G101" s="262">
        <v>0</v>
      </c>
      <c r="H101" s="262">
        <v>0</v>
      </c>
      <c r="I101" s="262">
        <v>0</v>
      </c>
      <c r="J101" s="262">
        <v>0</v>
      </c>
      <c r="K101" s="263">
        <v>13862.96</v>
      </c>
      <c r="L101" s="262">
        <v>0</v>
      </c>
    </row>
    <row r="102" spans="1:12" ht="13.5" thickBot="1">
      <c r="A102" s="261" t="s">
        <v>586</v>
      </c>
      <c r="B102" s="261" t="s">
        <v>564</v>
      </c>
      <c r="C102" s="262">
        <v>42500</v>
      </c>
      <c r="D102" s="263">
        <v>8650.36</v>
      </c>
      <c r="E102" s="263">
        <v>20931.25</v>
      </c>
      <c r="F102" s="263">
        <v>12280.89</v>
      </c>
      <c r="G102" s="262">
        <v>0</v>
      </c>
      <c r="H102" s="262">
        <v>0</v>
      </c>
      <c r="I102" s="262">
        <v>0</v>
      </c>
      <c r="J102" s="262">
        <v>0</v>
      </c>
      <c r="K102" s="263">
        <v>12280.89</v>
      </c>
      <c r="L102" s="262">
        <v>-106.25</v>
      </c>
    </row>
    <row r="103" spans="1:12" ht="13.5" thickBot="1">
      <c r="A103" s="261" t="s">
        <v>586</v>
      </c>
      <c r="B103" s="261" t="s">
        <v>562</v>
      </c>
      <c r="C103" s="262">
        <v>324348</v>
      </c>
      <c r="D103" s="263">
        <v>112161.94</v>
      </c>
      <c r="E103" s="263">
        <v>159741.39</v>
      </c>
      <c r="F103" s="262">
        <v>0</v>
      </c>
      <c r="G103" s="262">
        <v>0</v>
      </c>
      <c r="H103" s="262">
        <v>-810.87</v>
      </c>
      <c r="I103" s="262">
        <v>0</v>
      </c>
      <c r="J103" s="262">
        <v>0</v>
      </c>
      <c r="K103" s="262">
        <v>-810.87</v>
      </c>
      <c r="L103" s="262">
        <v>-810.87</v>
      </c>
    </row>
    <row r="104" spans="1:12" ht="13.5" thickBot="1">
      <c r="A104" s="261" t="s">
        <v>587</v>
      </c>
      <c r="B104" s="261" t="s">
        <v>562</v>
      </c>
      <c r="C104" s="262">
        <v>64000</v>
      </c>
      <c r="D104" s="263">
        <v>22107.52</v>
      </c>
      <c r="E104" s="263">
        <v>31552</v>
      </c>
      <c r="F104" s="262">
        <v>0</v>
      </c>
      <c r="G104" s="262">
        <v>0</v>
      </c>
      <c r="H104" s="262">
        <v>0</v>
      </c>
      <c r="I104" s="262">
        <v>0</v>
      </c>
      <c r="J104" s="262">
        <v>0</v>
      </c>
      <c r="K104" s="262">
        <v>0</v>
      </c>
      <c r="L104" s="262">
        <v>0</v>
      </c>
    </row>
    <row r="105" spans="1:12" ht="13.5" thickBot="1">
      <c r="A105" s="261" t="s">
        <v>588</v>
      </c>
      <c r="B105" s="261" t="s">
        <v>562</v>
      </c>
      <c r="C105" s="262">
        <v>99609</v>
      </c>
      <c r="D105" s="263">
        <v>47751.02</v>
      </c>
      <c r="E105" s="263">
        <v>58858.96</v>
      </c>
      <c r="F105" s="262">
        <v>0</v>
      </c>
      <c r="G105" s="262">
        <v>0</v>
      </c>
      <c r="H105" s="262">
        <v>229.1</v>
      </c>
      <c r="I105" s="262">
        <v>0</v>
      </c>
      <c r="J105" s="262">
        <v>0</v>
      </c>
      <c r="K105" s="262">
        <v>229.1</v>
      </c>
      <c r="L105" s="262">
        <v>0</v>
      </c>
    </row>
    <row r="106" spans="1:12" ht="13.5" thickBot="1">
      <c r="A106" s="261" t="s">
        <v>589</v>
      </c>
      <c r="B106" s="261" t="s">
        <v>562</v>
      </c>
      <c r="C106" s="262">
        <v>144000</v>
      </c>
      <c r="D106" s="263">
        <v>82551.59</v>
      </c>
      <c r="E106" s="263">
        <v>98784</v>
      </c>
      <c r="F106" s="262">
        <v>0</v>
      </c>
      <c r="G106" s="262">
        <v>0</v>
      </c>
      <c r="H106" s="262">
        <v>0</v>
      </c>
      <c r="I106" s="262">
        <v>0</v>
      </c>
      <c r="J106" s="262">
        <v>0</v>
      </c>
      <c r="K106" s="262">
        <v>0</v>
      </c>
      <c r="L106" s="262">
        <v>0</v>
      </c>
    </row>
    <row r="107" spans="1:12" ht="13.5" thickBot="1">
      <c r="A107" s="261" t="s">
        <v>590</v>
      </c>
      <c r="B107" s="261" t="s">
        <v>562</v>
      </c>
      <c r="C107" s="262">
        <v>20000</v>
      </c>
      <c r="D107" s="263">
        <v>14271.42</v>
      </c>
      <c r="E107" s="263">
        <v>15664</v>
      </c>
      <c r="F107" s="262">
        <v>0</v>
      </c>
      <c r="G107" s="262">
        <v>0</v>
      </c>
      <c r="H107" s="262">
        <v>16</v>
      </c>
      <c r="I107" s="262">
        <v>0</v>
      </c>
      <c r="J107" s="262">
        <v>0</v>
      </c>
      <c r="K107" s="262">
        <v>16</v>
      </c>
      <c r="L107" s="262">
        <v>0</v>
      </c>
    </row>
    <row r="108" spans="1:12" ht="13.5" thickBot="1">
      <c r="A108" s="261" t="s">
        <v>591</v>
      </c>
      <c r="B108" s="261" t="s">
        <v>564</v>
      </c>
      <c r="C108" s="262">
        <v>21800</v>
      </c>
      <c r="D108" s="263">
        <v>19401.58</v>
      </c>
      <c r="E108" s="263">
        <v>19112.06</v>
      </c>
      <c r="F108" s="262">
        <v>-289.52</v>
      </c>
      <c r="G108" s="262">
        <v>0</v>
      </c>
      <c r="H108" s="262">
        <v>0</v>
      </c>
      <c r="I108" s="262">
        <v>0</v>
      </c>
      <c r="J108" s="262">
        <v>0</v>
      </c>
      <c r="K108" s="262">
        <v>-289.52</v>
      </c>
      <c r="L108" s="262">
        <v>-17.44</v>
      </c>
    </row>
    <row r="109" spans="1:12" ht="13.5" thickBot="1">
      <c r="A109" s="261" t="s">
        <v>591</v>
      </c>
      <c r="B109" s="261" t="s">
        <v>562</v>
      </c>
      <c r="C109" s="262">
        <v>12000</v>
      </c>
      <c r="D109" s="263">
        <v>9707.33</v>
      </c>
      <c r="E109" s="263">
        <v>10520.4</v>
      </c>
      <c r="F109" s="262">
        <v>0</v>
      </c>
      <c r="G109" s="262">
        <v>0</v>
      </c>
      <c r="H109" s="262">
        <v>44.4</v>
      </c>
      <c r="I109" s="262">
        <v>0</v>
      </c>
      <c r="J109" s="262">
        <v>0</v>
      </c>
      <c r="K109" s="262">
        <v>44.4</v>
      </c>
      <c r="L109" s="262">
        <v>-9.6</v>
      </c>
    </row>
    <row r="110" spans="1:12" ht="13.5" thickBot="1">
      <c r="A110" s="261" t="s">
        <v>592</v>
      </c>
      <c r="B110" s="261" t="s">
        <v>564</v>
      </c>
      <c r="C110" s="262">
        <v>182242</v>
      </c>
      <c r="D110" s="263">
        <v>173357.02</v>
      </c>
      <c r="E110" s="263">
        <v>176774.74</v>
      </c>
      <c r="F110" s="263">
        <v>3417.72</v>
      </c>
      <c r="G110" s="262">
        <v>0</v>
      </c>
      <c r="H110" s="262">
        <v>0</v>
      </c>
      <c r="I110" s="262">
        <v>0</v>
      </c>
      <c r="J110" s="262">
        <v>0</v>
      </c>
      <c r="K110" s="263">
        <v>3417.72</v>
      </c>
      <c r="L110" s="262">
        <v>273.36</v>
      </c>
    </row>
    <row r="111" spans="1:12" ht="13.5" thickBot="1">
      <c r="A111" s="264" t="s">
        <v>593</v>
      </c>
      <c r="B111" s="264">
        <v>46</v>
      </c>
      <c r="C111" s="261"/>
      <c r="D111" s="265">
        <v>1136489.15</v>
      </c>
      <c r="E111" s="265">
        <v>964701.77</v>
      </c>
      <c r="F111" s="265">
        <v>-37445.61</v>
      </c>
      <c r="G111" s="266">
        <v>0</v>
      </c>
      <c r="H111" s="266">
        <v>421.7</v>
      </c>
      <c r="I111" s="266">
        <v>0</v>
      </c>
      <c r="J111" s="266">
        <v>0</v>
      </c>
      <c r="K111" s="265">
        <v>-37023.91</v>
      </c>
      <c r="L111" s="266">
        <v>325.04</v>
      </c>
    </row>
    <row r="112" spans="1:12" ht="13.5" thickBot="1">
      <c r="A112" s="261" t="s">
        <v>561</v>
      </c>
      <c r="B112" s="261" t="s">
        <v>562</v>
      </c>
      <c r="C112" s="262">
        <v>28971</v>
      </c>
      <c r="D112" s="263">
        <v>49302.12</v>
      </c>
      <c r="E112" s="263">
        <v>5710.18</v>
      </c>
      <c r="F112" s="262">
        <v>0</v>
      </c>
      <c r="G112" s="262">
        <v>0</v>
      </c>
      <c r="H112" s="263">
        <v>-1900.5</v>
      </c>
      <c r="I112" s="262">
        <v>0</v>
      </c>
      <c r="J112" s="262">
        <v>0</v>
      </c>
      <c r="K112" s="263">
        <v>-1900.5</v>
      </c>
      <c r="L112" s="262">
        <v>-356.35</v>
      </c>
    </row>
    <row r="113" spans="1:12" ht="13.5" thickBot="1">
      <c r="A113" s="261" t="s">
        <v>563</v>
      </c>
      <c r="B113" s="261" t="s">
        <v>562</v>
      </c>
      <c r="C113" s="262">
        <v>41540</v>
      </c>
      <c r="D113" s="263">
        <v>60663.12</v>
      </c>
      <c r="E113" s="263">
        <v>4120.77</v>
      </c>
      <c r="F113" s="262">
        <v>0</v>
      </c>
      <c r="G113" s="262">
        <v>0</v>
      </c>
      <c r="H113" s="262">
        <v>261.7</v>
      </c>
      <c r="I113" s="262">
        <v>0</v>
      </c>
      <c r="J113" s="262">
        <v>0</v>
      </c>
      <c r="K113" s="262">
        <v>261.7</v>
      </c>
      <c r="L113" s="262">
        <v>-307.39</v>
      </c>
    </row>
    <row r="114" spans="1:12" ht="13.5" thickBot="1">
      <c r="A114" s="261" t="s">
        <v>563</v>
      </c>
      <c r="B114" s="261" t="s">
        <v>564</v>
      </c>
      <c r="C114" s="262">
        <v>7815</v>
      </c>
      <c r="D114" s="263">
        <v>6394.47</v>
      </c>
      <c r="E114" s="262">
        <v>775.25</v>
      </c>
      <c r="F114" s="263">
        <v>-5619.22</v>
      </c>
      <c r="G114" s="262">
        <v>0</v>
      </c>
      <c r="H114" s="262">
        <v>0</v>
      </c>
      <c r="I114" s="262">
        <v>0</v>
      </c>
      <c r="J114" s="262">
        <v>0</v>
      </c>
      <c r="K114" s="263">
        <v>-5619.22</v>
      </c>
      <c r="L114" s="262">
        <v>-57.83</v>
      </c>
    </row>
    <row r="115" spans="1:12" ht="13.5" thickBot="1">
      <c r="A115" s="261" t="s">
        <v>565</v>
      </c>
      <c r="B115" s="261" t="s">
        <v>562</v>
      </c>
      <c r="C115" s="262">
        <v>15723</v>
      </c>
      <c r="D115" s="263">
        <v>24016.8</v>
      </c>
      <c r="E115" s="263">
        <v>3144.6</v>
      </c>
      <c r="F115" s="262">
        <v>0</v>
      </c>
      <c r="G115" s="262">
        <v>0</v>
      </c>
      <c r="H115" s="263">
        <v>-1132.06</v>
      </c>
      <c r="I115" s="262">
        <v>0</v>
      </c>
      <c r="J115" s="262">
        <v>0</v>
      </c>
      <c r="K115" s="263">
        <v>-1132.06</v>
      </c>
      <c r="L115" s="262">
        <v>-707.54</v>
      </c>
    </row>
    <row r="116" spans="1:12" ht="13.5" thickBot="1">
      <c r="A116" s="261" t="s">
        <v>566</v>
      </c>
      <c r="B116" s="261" t="s">
        <v>564</v>
      </c>
      <c r="C116" s="262">
        <v>1708</v>
      </c>
      <c r="D116" s="263">
        <v>1587.8</v>
      </c>
      <c r="E116" s="262">
        <v>210.94</v>
      </c>
      <c r="F116" s="263">
        <v>-1376.86</v>
      </c>
      <c r="G116" s="262">
        <v>0</v>
      </c>
      <c r="H116" s="262">
        <v>0</v>
      </c>
      <c r="I116" s="262">
        <v>0</v>
      </c>
      <c r="J116" s="262">
        <v>0</v>
      </c>
      <c r="K116" s="263">
        <v>-1376.86</v>
      </c>
      <c r="L116" s="262">
        <v>-10.08</v>
      </c>
    </row>
    <row r="117" spans="1:12" ht="13.5" thickBot="1">
      <c r="A117" s="261" t="s">
        <v>566</v>
      </c>
      <c r="B117" s="261" t="s">
        <v>562</v>
      </c>
      <c r="C117" s="262">
        <v>30499</v>
      </c>
      <c r="D117" s="263">
        <v>46768.75</v>
      </c>
      <c r="E117" s="263">
        <v>3766.63</v>
      </c>
      <c r="F117" s="262">
        <v>0</v>
      </c>
      <c r="G117" s="262">
        <v>0</v>
      </c>
      <c r="H117" s="262">
        <v>-173.84</v>
      </c>
      <c r="I117" s="262">
        <v>0</v>
      </c>
      <c r="J117" s="262">
        <v>0</v>
      </c>
      <c r="K117" s="262">
        <v>-173.84</v>
      </c>
      <c r="L117" s="262">
        <v>-179.94</v>
      </c>
    </row>
    <row r="118" spans="1:12" ht="13.5" thickBot="1">
      <c r="A118" s="261" t="s">
        <v>567</v>
      </c>
      <c r="B118" s="261" t="s">
        <v>564</v>
      </c>
      <c r="C118" s="262">
        <v>1000</v>
      </c>
      <c r="D118" s="263">
        <v>1055.25</v>
      </c>
      <c r="E118" s="262">
        <v>289.8</v>
      </c>
      <c r="F118" s="262">
        <v>-765.45</v>
      </c>
      <c r="G118" s="262">
        <v>0</v>
      </c>
      <c r="H118" s="262">
        <v>0</v>
      </c>
      <c r="I118" s="262">
        <v>0</v>
      </c>
      <c r="J118" s="262">
        <v>0</v>
      </c>
      <c r="K118" s="262">
        <v>-765.45</v>
      </c>
      <c r="L118" s="262">
        <v>-32.8</v>
      </c>
    </row>
    <row r="119" spans="1:12" ht="13.5" thickBot="1">
      <c r="A119" s="261" t="s">
        <v>567</v>
      </c>
      <c r="B119" s="261" t="s">
        <v>562</v>
      </c>
      <c r="C119" s="262">
        <v>17198</v>
      </c>
      <c r="D119" s="263">
        <v>28692.21</v>
      </c>
      <c r="E119" s="263">
        <v>4983.98</v>
      </c>
      <c r="F119" s="262">
        <v>0</v>
      </c>
      <c r="G119" s="262">
        <v>0</v>
      </c>
      <c r="H119" s="263">
        <v>-2521.23</v>
      </c>
      <c r="I119" s="262">
        <v>0</v>
      </c>
      <c r="J119" s="262">
        <v>0</v>
      </c>
      <c r="K119" s="263">
        <v>-2521.23</v>
      </c>
      <c r="L119" s="262">
        <v>-564.09</v>
      </c>
    </row>
    <row r="120" spans="1:12" ht="13.5" thickBot="1">
      <c r="A120" s="261" t="s">
        <v>568</v>
      </c>
      <c r="B120" s="261" t="s">
        <v>562</v>
      </c>
      <c r="C120" s="262">
        <v>10000</v>
      </c>
      <c r="D120" s="263">
        <v>7780</v>
      </c>
      <c r="E120" s="263">
        <v>2065</v>
      </c>
      <c r="F120" s="262">
        <v>0</v>
      </c>
      <c r="G120" s="262">
        <v>0</v>
      </c>
      <c r="H120" s="262">
        <v>-185</v>
      </c>
      <c r="I120" s="262">
        <v>0</v>
      </c>
      <c r="J120" s="262">
        <v>0</v>
      </c>
      <c r="K120" s="262">
        <v>-185</v>
      </c>
      <c r="L120" s="262">
        <v>-39</v>
      </c>
    </row>
    <row r="121" spans="1:12" ht="13.5" thickBot="1">
      <c r="A121" s="261" t="s">
        <v>568</v>
      </c>
      <c r="B121" s="261" t="s">
        <v>564</v>
      </c>
      <c r="C121" s="262">
        <v>14511</v>
      </c>
      <c r="D121" s="263">
        <v>13684.76</v>
      </c>
      <c r="E121" s="263">
        <v>2996.52</v>
      </c>
      <c r="F121" s="263">
        <v>-10688.24</v>
      </c>
      <c r="G121" s="262">
        <v>0</v>
      </c>
      <c r="H121" s="262">
        <v>0</v>
      </c>
      <c r="I121" s="262">
        <v>0</v>
      </c>
      <c r="J121" s="262">
        <v>0</v>
      </c>
      <c r="K121" s="263">
        <v>-10688.24</v>
      </c>
      <c r="L121" s="262">
        <v>-56.59</v>
      </c>
    </row>
    <row r="122" spans="1:12" ht="13.5" thickBot="1">
      <c r="A122" s="261" t="s">
        <v>569</v>
      </c>
      <c r="B122" s="261" t="s">
        <v>564</v>
      </c>
      <c r="C122" s="262">
        <v>1000</v>
      </c>
      <c r="D122" s="263">
        <v>1618.05</v>
      </c>
      <c r="E122" s="262">
        <v>344.7</v>
      </c>
      <c r="F122" s="263">
        <v>-1273.35</v>
      </c>
      <c r="G122" s="262">
        <v>0</v>
      </c>
      <c r="H122" s="262">
        <v>0</v>
      </c>
      <c r="I122" s="262">
        <v>0</v>
      </c>
      <c r="J122" s="262">
        <v>0</v>
      </c>
      <c r="K122" s="263">
        <v>-1273.35</v>
      </c>
      <c r="L122" s="262">
        <v>0</v>
      </c>
    </row>
    <row r="123" spans="1:12" ht="13.5" thickBot="1">
      <c r="A123" s="261" t="s">
        <v>569</v>
      </c>
      <c r="B123" s="261" t="s">
        <v>562</v>
      </c>
      <c r="C123" s="262">
        <v>40723</v>
      </c>
      <c r="D123" s="263">
        <v>31540.41</v>
      </c>
      <c r="E123" s="263">
        <v>14037.22</v>
      </c>
      <c r="F123" s="262">
        <v>0</v>
      </c>
      <c r="G123" s="262">
        <v>0</v>
      </c>
      <c r="H123" s="262">
        <v>-651.57</v>
      </c>
      <c r="I123" s="262">
        <v>0</v>
      </c>
      <c r="J123" s="262">
        <v>0</v>
      </c>
      <c r="K123" s="262">
        <v>-651.57</v>
      </c>
      <c r="L123" s="262">
        <v>0</v>
      </c>
    </row>
    <row r="124" spans="1:12" ht="13.5" thickBot="1">
      <c r="A124" s="261" t="s">
        <v>570</v>
      </c>
      <c r="B124" s="261" t="s">
        <v>564</v>
      </c>
      <c r="C124" s="262">
        <v>5258</v>
      </c>
      <c r="D124" s="263">
        <v>4586.95</v>
      </c>
      <c r="E124" s="262">
        <v>997.44</v>
      </c>
      <c r="F124" s="263">
        <v>-3589.51</v>
      </c>
      <c r="G124" s="262">
        <v>0</v>
      </c>
      <c r="H124" s="262">
        <v>0</v>
      </c>
      <c r="I124" s="262">
        <v>0</v>
      </c>
      <c r="J124" s="262">
        <v>0</v>
      </c>
      <c r="K124" s="263">
        <v>-3589.51</v>
      </c>
      <c r="L124" s="262">
        <v>-12.1</v>
      </c>
    </row>
    <row r="125" spans="1:12" ht="13.5" thickBot="1">
      <c r="A125" s="261" t="s">
        <v>570</v>
      </c>
      <c r="B125" s="261" t="s">
        <v>562</v>
      </c>
      <c r="C125" s="262">
        <v>13000</v>
      </c>
      <c r="D125" s="263">
        <v>11744</v>
      </c>
      <c r="E125" s="263">
        <v>2466.1</v>
      </c>
      <c r="F125" s="262">
        <v>0</v>
      </c>
      <c r="G125" s="262">
        <v>0</v>
      </c>
      <c r="H125" s="262">
        <v>-153.4</v>
      </c>
      <c r="I125" s="262">
        <v>0</v>
      </c>
      <c r="J125" s="262">
        <v>0</v>
      </c>
      <c r="K125" s="262">
        <v>-153.4</v>
      </c>
      <c r="L125" s="262">
        <v>-29.9</v>
      </c>
    </row>
    <row r="126" spans="1:12" ht="13.5" thickBot="1">
      <c r="A126" s="261" t="s">
        <v>571</v>
      </c>
      <c r="B126" s="261" t="s">
        <v>564</v>
      </c>
      <c r="C126" s="262">
        <v>2000</v>
      </c>
      <c r="D126" s="263">
        <v>1407</v>
      </c>
      <c r="E126" s="262">
        <v>0</v>
      </c>
      <c r="F126" s="263">
        <v>-1407</v>
      </c>
      <c r="G126" s="262">
        <v>0</v>
      </c>
      <c r="H126" s="262">
        <v>0</v>
      </c>
      <c r="I126" s="262">
        <v>0</v>
      </c>
      <c r="J126" s="262">
        <v>0</v>
      </c>
      <c r="K126" s="263">
        <v>-1407</v>
      </c>
      <c r="L126" s="262">
        <v>0</v>
      </c>
    </row>
    <row r="127" spans="1:12" ht="13.5" thickBot="1">
      <c r="A127" s="261" t="s">
        <v>572</v>
      </c>
      <c r="B127" s="261" t="s">
        <v>564</v>
      </c>
      <c r="C127" s="262">
        <v>10519</v>
      </c>
      <c r="D127" s="263">
        <v>32854.92</v>
      </c>
      <c r="E127" s="263">
        <v>6031.59</v>
      </c>
      <c r="F127" s="263">
        <v>-26823.33</v>
      </c>
      <c r="G127" s="262">
        <v>0</v>
      </c>
      <c r="H127" s="262">
        <v>0</v>
      </c>
      <c r="I127" s="262">
        <v>0</v>
      </c>
      <c r="J127" s="262">
        <v>0</v>
      </c>
      <c r="K127" s="263">
        <v>-26823.33</v>
      </c>
      <c r="L127" s="262">
        <v>0</v>
      </c>
    </row>
    <row r="128" spans="1:12" ht="13.5" thickBot="1">
      <c r="A128" s="261" t="s">
        <v>573</v>
      </c>
      <c r="B128" s="261" t="s">
        <v>562</v>
      </c>
      <c r="C128" s="262">
        <v>2000</v>
      </c>
      <c r="D128" s="263">
        <v>2579.12</v>
      </c>
      <c r="E128" s="263">
        <v>2249.6</v>
      </c>
      <c r="F128" s="262">
        <v>0</v>
      </c>
      <c r="G128" s="262">
        <v>0</v>
      </c>
      <c r="H128" s="262">
        <v>295</v>
      </c>
      <c r="I128" s="262">
        <v>0</v>
      </c>
      <c r="J128" s="262">
        <v>0</v>
      </c>
      <c r="K128" s="262">
        <v>295</v>
      </c>
      <c r="L128" s="262">
        <v>0</v>
      </c>
    </row>
    <row r="129" spans="1:12" ht="13.5" thickBot="1">
      <c r="A129" s="261" t="s">
        <v>574</v>
      </c>
      <c r="B129" s="261" t="s">
        <v>562</v>
      </c>
      <c r="C129" s="262">
        <v>1714</v>
      </c>
      <c r="D129" s="263">
        <v>1776.06</v>
      </c>
      <c r="E129" s="263">
        <v>1300.75</v>
      </c>
      <c r="F129" s="262">
        <v>0</v>
      </c>
      <c r="G129" s="262">
        <v>0</v>
      </c>
      <c r="H129" s="262">
        <v>392.33</v>
      </c>
      <c r="I129" s="262">
        <v>0</v>
      </c>
      <c r="J129" s="262">
        <v>0</v>
      </c>
      <c r="K129" s="262">
        <v>392.33</v>
      </c>
      <c r="L129" s="262">
        <v>0</v>
      </c>
    </row>
    <row r="130" spans="1:12" ht="13.5" thickBot="1">
      <c r="A130" s="261" t="s">
        <v>575</v>
      </c>
      <c r="B130" s="261" t="s">
        <v>564</v>
      </c>
      <c r="C130" s="262">
        <v>21</v>
      </c>
      <c r="D130" s="263">
        <v>52617.79</v>
      </c>
      <c r="E130" s="263">
        <v>26715.22</v>
      </c>
      <c r="F130" s="263">
        <v>-25902.57</v>
      </c>
      <c r="G130" s="262">
        <v>0</v>
      </c>
      <c r="H130" s="262">
        <v>0</v>
      </c>
      <c r="I130" s="262">
        <v>0</v>
      </c>
      <c r="J130" s="262">
        <v>0</v>
      </c>
      <c r="K130" s="263">
        <v>-25902.57</v>
      </c>
      <c r="L130" s="262">
        <v>0</v>
      </c>
    </row>
    <row r="131" spans="1:12" ht="13.5" thickBot="1">
      <c r="A131" s="261" t="s">
        <v>576</v>
      </c>
      <c r="B131" s="261" t="s">
        <v>562</v>
      </c>
      <c r="C131" s="262">
        <v>37883</v>
      </c>
      <c r="D131" s="263">
        <v>19473.43</v>
      </c>
      <c r="E131" s="263">
        <v>1034.21</v>
      </c>
      <c r="F131" s="262">
        <v>0</v>
      </c>
      <c r="G131" s="262">
        <v>0</v>
      </c>
      <c r="H131" s="262">
        <v>-30.3</v>
      </c>
      <c r="I131" s="262">
        <v>0</v>
      </c>
      <c r="J131" s="262">
        <v>0</v>
      </c>
      <c r="K131" s="262">
        <v>-30.3</v>
      </c>
      <c r="L131" s="262">
        <v>-18.94</v>
      </c>
    </row>
    <row r="132" spans="1:12" ht="13.5" thickBot="1">
      <c r="A132" s="261" t="s">
        <v>577</v>
      </c>
      <c r="B132" s="261" t="s">
        <v>564</v>
      </c>
      <c r="C132" s="262">
        <v>16020</v>
      </c>
      <c r="D132" s="263">
        <v>7469.99</v>
      </c>
      <c r="E132" s="262">
        <v>102.53</v>
      </c>
      <c r="F132" s="263">
        <v>-7367.46</v>
      </c>
      <c r="G132" s="262">
        <v>0</v>
      </c>
      <c r="H132" s="262">
        <v>0</v>
      </c>
      <c r="I132" s="262">
        <v>0</v>
      </c>
      <c r="J132" s="262">
        <v>0</v>
      </c>
      <c r="K132" s="263">
        <v>-7367.46</v>
      </c>
      <c r="L132" s="262">
        <v>-1.6</v>
      </c>
    </row>
    <row r="133" spans="1:12" ht="13.5" thickBot="1">
      <c r="A133" s="261" t="s">
        <v>577</v>
      </c>
      <c r="B133" s="261" t="s">
        <v>562</v>
      </c>
      <c r="C133" s="262">
        <v>12395</v>
      </c>
      <c r="D133" s="263">
        <v>4410.5</v>
      </c>
      <c r="E133" s="262">
        <v>79.33</v>
      </c>
      <c r="F133" s="262">
        <v>0</v>
      </c>
      <c r="G133" s="262">
        <v>0</v>
      </c>
      <c r="H133" s="262">
        <v>2.48</v>
      </c>
      <c r="I133" s="262">
        <v>0</v>
      </c>
      <c r="J133" s="262">
        <v>0</v>
      </c>
      <c r="K133" s="262">
        <v>2.48</v>
      </c>
      <c r="L133" s="262">
        <v>-1.24</v>
      </c>
    </row>
    <row r="134" spans="1:12" ht="13.5" thickBot="1">
      <c r="A134" s="261" t="s">
        <v>578</v>
      </c>
      <c r="B134" s="261" t="s">
        <v>562</v>
      </c>
      <c r="C134" s="262">
        <v>10000</v>
      </c>
      <c r="D134" s="263">
        <v>2365</v>
      </c>
      <c r="E134" s="262">
        <v>308</v>
      </c>
      <c r="F134" s="262">
        <v>0</v>
      </c>
      <c r="G134" s="262">
        <v>0</v>
      </c>
      <c r="H134" s="262">
        <v>35</v>
      </c>
      <c r="I134" s="262">
        <v>0</v>
      </c>
      <c r="J134" s="262">
        <v>0</v>
      </c>
      <c r="K134" s="262">
        <v>35</v>
      </c>
      <c r="L134" s="262">
        <v>-21</v>
      </c>
    </row>
    <row r="135" spans="1:12" ht="13.5" thickBot="1">
      <c r="A135" s="261" t="s">
        <v>578</v>
      </c>
      <c r="B135" s="261" t="s">
        <v>564</v>
      </c>
      <c r="C135" s="262">
        <v>23916</v>
      </c>
      <c r="D135" s="263">
        <v>18599.6</v>
      </c>
      <c r="E135" s="262">
        <v>736.61</v>
      </c>
      <c r="F135" s="263">
        <v>-17862.99</v>
      </c>
      <c r="G135" s="262">
        <v>0</v>
      </c>
      <c r="H135" s="262">
        <v>0</v>
      </c>
      <c r="I135" s="262">
        <v>0</v>
      </c>
      <c r="J135" s="262">
        <v>0</v>
      </c>
      <c r="K135" s="263">
        <v>-17862.99</v>
      </c>
      <c r="L135" s="262">
        <v>-50.23</v>
      </c>
    </row>
    <row r="136" spans="1:12" ht="13.5" thickBot="1">
      <c r="A136" s="261" t="s">
        <v>579</v>
      </c>
      <c r="B136" s="261" t="s">
        <v>564</v>
      </c>
      <c r="C136" s="262">
        <v>11091</v>
      </c>
      <c r="D136" s="263">
        <v>12312.13</v>
      </c>
      <c r="E136" s="263">
        <v>11371.6</v>
      </c>
      <c r="F136" s="262">
        <v>-940.53</v>
      </c>
      <c r="G136" s="262">
        <v>0</v>
      </c>
      <c r="H136" s="262">
        <v>0</v>
      </c>
      <c r="I136" s="262">
        <v>0</v>
      </c>
      <c r="J136" s="262">
        <v>0</v>
      </c>
      <c r="K136" s="262">
        <v>-940.53</v>
      </c>
      <c r="L136" s="262">
        <v>1.56</v>
      </c>
    </row>
    <row r="137" spans="1:12" ht="13.5" thickBot="1">
      <c r="A137" s="261" t="s">
        <v>579</v>
      </c>
      <c r="B137" s="261" t="s">
        <v>562</v>
      </c>
      <c r="C137" s="262">
        <v>85000</v>
      </c>
      <c r="D137" s="263">
        <v>91953.14</v>
      </c>
      <c r="E137" s="263">
        <v>87150.5</v>
      </c>
      <c r="F137" s="262">
        <v>0</v>
      </c>
      <c r="G137" s="262">
        <v>0</v>
      </c>
      <c r="H137" s="263">
        <v>3000.5</v>
      </c>
      <c r="I137" s="262">
        <v>0</v>
      </c>
      <c r="J137" s="262">
        <v>0</v>
      </c>
      <c r="K137" s="263">
        <v>3000.5</v>
      </c>
      <c r="L137" s="263">
        <v>-1623.5</v>
      </c>
    </row>
    <row r="138" spans="1:12" ht="13.5" thickBot="1">
      <c r="A138" s="443" t="s">
        <v>130</v>
      </c>
      <c r="B138" s="444"/>
      <c r="C138" s="444"/>
      <c r="D138" s="444"/>
      <c r="E138" s="444"/>
      <c r="F138" s="444"/>
      <c r="G138" s="444"/>
      <c r="H138" s="444"/>
      <c r="I138" s="444"/>
      <c r="J138" s="444"/>
      <c r="K138" s="444"/>
      <c r="L138" s="445"/>
    </row>
    <row r="139" spans="1:12" ht="13.5" customHeight="1" thickBot="1">
      <c r="A139" s="261" t="s">
        <v>580</v>
      </c>
      <c r="B139" s="261" t="s">
        <v>562</v>
      </c>
      <c r="C139" s="262">
        <v>20000</v>
      </c>
      <c r="D139" s="263">
        <v>1879.06</v>
      </c>
      <c r="E139" s="263">
        <v>2002</v>
      </c>
      <c r="F139" s="262">
        <v>0</v>
      </c>
      <c r="G139" s="262">
        <v>0</v>
      </c>
      <c r="H139" s="262">
        <v>-138.93</v>
      </c>
      <c r="I139" s="262">
        <v>0</v>
      </c>
      <c r="J139" s="262">
        <v>0</v>
      </c>
      <c r="K139" s="262">
        <v>-138.93</v>
      </c>
      <c r="L139" s="262">
        <v>6</v>
      </c>
    </row>
    <row r="140" spans="1:12" ht="13.5" thickBot="1">
      <c r="A140" s="261" t="s">
        <v>581</v>
      </c>
      <c r="B140" s="261" t="s">
        <v>564</v>
      </c>
      <c r="C140" s="262">
        <v>42000</v>
      </c>
      <c r="D140" s="263">
        <v>4990.81</v>
      </c>
      <c r="E140" s="263">
        <v>12537</v>
      </c>
      <c r="F140" s="263">
        <v>7546.19</v>
      </c>
      <c r="G140" s="262">
        <v>0</v>
      </c>
      <c r="H140" s="262">
        <v>0</v>
      </c>
      <c r="I140" s="262">
        <v>0</v>
      </c>
      <c r="J140" s="262">
        <v>0</v>
      </c>
      <c r="K140" s="263">
        <v>7546.19</v>
      </c>
      <c r="L140" s="262">
        <v>0</v>
      </c>
    </row>
    <row r="141" spans="1:12" ht="13.5" thickBot="1">
      <c r="A141" s="261" t="s">
        <v>581</v>
      </c>
      <c r="B141" s="261" t="s">
        <v>562</v>
      </c>
      <c r="C141" s="262">
        <v>20266</v>
      </c>
      <c r="D141" s="263">
        <v>4463.2</v>
      </c>
      <c r="E141" s="263">
        <v>6049.4</v>
      </c>
      <c r="F141" s="262">
        <v>0</v>
      </c>
      <c r="G141" s="262">
        <v>0</v>
      </c>
      <c r="H141" s="262">
        <v>0</v>
      </c>
      <c r="I141" s="262">
        <v>0</v>
      </c>
      <c r="J141" s="262">
        <v>0</v>
      </c>
      <c r="K141" s="262">
        <v>0</v>
      </c>
      <c r="L141" s="262">
        <v>0</v>
      </c>
    </row>
    <row r="142" spans="1:12" ht="13.5" thickBot="1">
      <c r="A142" s="261" t="s">
        <v>582</v>
      </c>
      <c r="B142" s="261" t="s">
        <v>562</v>
      </c>
      <c r="C142" s="262">
        <v>23000</v>
      </c>
      <c r="D142" s="263">
        <v>5556.97</v>
      </c>
      <c r="E142" s="263">
        <v>6886.2</v>
      </c>
      <c r="F142" s="262">
        <v>0</v>
      </c>
      <c r="G142" s="262">
        <v>0</v>
      </c>
      <c r="H142" s="262">
        <v>0</v>
      </c>
      <c r="I142" s="262">
        <v>0</v>
      </c>
      <c r="J142" s="262">
        <v>0</v>
      </c>
      <c r="K142" s="262">
        <v>0</v>
      </c>
      <c r="L142" s="262">
        <v>0</v>
      </c>
    </row>
    <row r="143" spans="1:12" ht="13.5" thickBot="1">
      <c r="A143" s="261" t="s">
        <v>582</v>
      </c>
      <c r="B143" s="261" t="s">
        <v>564</v>
      </c>
      <c r="C143" s="262">
        <v>42000</v>
      </c>
      <c r="D143" s="263">
        <v>4741.9</v>
      </c>
      <c r="E143" s="263">
        <v>12574.8</v>
      </c>
      <c r="F143" s="263">
        <v>7832.9</v>
      </c>
      <c r="G143" s="262">
        <v>0</v>
      </c>
      <c r="H143" s="262">
        <v>0</v>
      </c>
      <c r="I143" s="262">
        <v>0</v>
      </c>
      <c r="J143" s="262">
        <v>0</v>
      </c>
      <c r="K143" s="263">
        <v>7832.9</v>
      </c>
      <c r="L143" s="262">
        <v>0</v>
      </c>
    </row>
    <row r="144" spans="1:12" ht="13.5" thickBot="1">
      <c r="A144" s="261" t="s">
        <v>583</v>
      </c>
      <c r="B144" s="261" t="s">
        <v>564</v>
      </c>
      <c r="C144" s="262">
        <v>42000</v>
      </c>
      <c r="D144" s="263">
        <v>4762.78</v>
      </c>
      <c r="E144" s="263">
        <v>12537</v>
      </c>
      <c r="F144" s="263">
        <v>7774.22</v>
      </c>
      <c r="G144" s="262">
        <v>0</v>
      </c>
      <c r="H144" s="262">
        <v>0</v>
      </c>
      <c r="I144" s="262">
        <v>0</v>
      </c>
      <c r="J144" s="262">
        <v>0</v>
      </c>
      <c r="K144" s="263">
        <v>7774.22</v>
      </c>
      <c r="L144" s="262">
        <v>0</v>
      </c>
    </row>
    <row r="145" spans="1:12" ht="13.5" thickBot="1">
      <c r="A145" s="261" t="s">
        <v>583</v>
      </c>
      <c r="B145" s="261" t="s">
        <v>562</v>
      </c>
      <c r="C145" s="262">
        <v>61000</v>
      </c>
      <c r="D145" s="263">
        <v>14543.06</v>
      </c>
      <c r="E145" s="263">
        <v>18208.5</v>
      </c>
      <c r="F145" s="262">
        <v>0</v>
      </c>
      <c r="G145" s="262">
        <v>0</v>
      </c>
      <c r="H145" s="262">
        <v>0</v>
      </c>
      <c r="I145" s="262">
        <v>0</v>
      </c>
      <c r="J145" s="262">
        <v>0</v>
      </c>
      <c r="K145" s="262">
        <v>0</v>
      </c>
      <c r="L145" s="262">
        <v>0</v>
      </c>
    </row>
    <row r="146" spans="1:12" ht="13.5" thickBot="1">
      <c r="A146" s="261" t="s">
        <v>584</v>
      </c>
      <c r="B146" s="261" t="s">
        <v>564</v>
      </c>
      <c r="C146" s="262">
        <v>57000</v>
      </c>
      <c r="D146" s="263">
        <v>9046.13</v>
      </c>
      <c r="E146" s="263">
        <v>22572</v>
      </c>
      <c r="F146" s="263">
        <v>13525.87</v>
      </c>
      <c r="G146" s="262">
        <v>0</v>
      </c>
      <c r="H146" s="262">
        <v>0</v>
      </c>
      <c r="I146" s="262">
        <v>0</v>
      </c>
      <c r="J146" s="262">
        <v>0</v>
      </c>
      <c r="K146" s="263">
        <v>13525.87</v>
      </c>
      <c r="L146" s="262">
        <v>0</v>
      </c>
    </row>
    <row r="147" spans="1:12" ht="13.5" thickBot="1">
      <c r="A147" s="261" t="s">
        <v>584</v>
      </c>
      <c r="B147" s="261" t="s">
        <v>562</v>
      </c>
      <c r="C147" s="262">
        <v>5000</v>
      </c>
      <c r="D147" s="263">
        <v>1574.56</v>
      </c>
      <c r="E147" s="263">
        <v>1980</v>
      </c>
      <c r="F147" s="262">
        <v>0</v>
      </c>
      <c r="G147" s="262">
        <v>0</v>
      </c>
      <c r="H147" s="262">
        <v>0</v>
      </c>
      <c r="I147" s="262">
        <v>0</v>
      </c>
      <c r="J147" s="262">
        <v>0</v>
      </c>
      <c r="K147" s="262">
        <v>0</v>
      </c>
      <c r="L147" s="262">
        <v>0</v>
      </c>
    </row>
    <row r="148" spans="1:12" ht="13.5" thickBot="1">
      <c r="A148" s="261" t="s">
        <v>585</v>
      </c>
      <c r="B148" s="261" t="s">
        <v>562</v>
      </c>
      <c r="C148" s="262">
        <v>145296</v>
      </c>
      <c r="D148" s="263">
        <v>52411.09</v>
      </c>
      <c r="E148" s="263">
        <v>71848.87</v>
      </c>
      <c r="F148" s="262">
        <v>0</v>
      </c>
      <c r="G148" s="262">
        <v>0</v>
      </c>
      <c r="H148" s="262">
        <v>653.83</v>
      </c>
      <c r="I148" s="262">
        <v>0</v>
      </c>
      <c r="J148" s="262">
        <v>0</v>
      </c>
      <c r="K148" s="262">
        <v>653.83</v>
      </c>
      <c r="L148" s="262">
        <v>653.83</v>
      </c>
    </row>
    <row r="149" spans="1:12" ht="13.5" thickBot="1">
      <c r="A149" s="261" t="s">
        <v>585</v>
      </c>
      <c r="B149" s="261" t="s">
        <v>564</v>
      </c>
      <c r="C149" s="262">
        <v>60000</v>
      </c>
      <c r="D149" s="263">
        <v>15537.04</v>
      </c>
      <c r="E149" s="263">
        <v>29670</v>
      </c>
      <c r="F149" s="263">
        <v>14132.96</v>
      </c>
      <c r="G149" s="262">
        <v>0</v>
      </c>
      <c r="H149" s="262">
        <v>0</v>
      </c>
      <c r="I149" s="262">
        <v>0</v>
      </c>
      <c r="J149" s="262">
        <v>0</v>
      </c>
      <c r="K149" s="263">
        <v>14132.96</v>
      </c>
      <c r="L149" s="262">
        <v>270</v>
      </c>
    </row>
    <row r="150" spans="1:12" ht="13.5" thickBot="1">
      <c r="A150" s="261" t="s">
        <v>586</v>
      </c>
      <c r="B150" s="261" t="s">
        <v>564</v>
      </c>
      <c r="C150" s="262">
        <v>42500</v>
      </c>
      <c r="D150" s="263">
        <v>8650.36</v>
      </c>
      <c r="E150" s="263">
        <v>21016.25</v>
      </c>
      <c r="F150" s="263">
        <v>12365.89</v>
      </c>
      <c r="G150" s="262">
        <v>0</v>
      </c>
      <c r="H150" s="262">
        <v>0</v>
      </c>
      <c r="I150" s="262">
        <v>0</v>
      </c>
      <c r="J150" s="262">
        <v>0</v>
      </c>
      <c r="K150" s="263">
        <v>12365.89</v>
      </c>
      <c r="L150" s="262">
        <v>85</v>
      </c>
    </row>
    <row r="151" spans="1:12" ht="13.5" thickBot="1">
      <c r="A151" s="261" t="s">
        <v>586</v>
      </c>
      <c r="B151" s="261" t="s">
        <v>562</v>
      </c>
      <c r="C151" s="262">
        <v>324348</v>
      </c>
      <c r="D151" s="263">
        <v>112161.94</v>
      </c>
      <c r="E151" s="263">
        <v>160390.09</v>
      </c>
      <c r="F151" s="262">
        <v>0</v>
      </c>
      <c r="G151" s="262">
        <v>0</v>
      </c>
      <c r="H151" s="262">
        <v>-162.17</v>
      </c>
      <c r="I151" s="262">
        <v>0</v>
      </c>
      <c r="J151" s="262">
        <v>0</v>
      </c>
      <c r="K151" s="262">
        <v>-162.17</v>
      </c>
      <c r="L151" s="262">
        <v>648.7</v>
      </c>
    </row>
    <row r="152" spans="1:12" ht="13.5" thickBot="1">
      <c r="A152" s="261" t="s">
        <v>587</v>
      </c>
      <c r="B152" s="261" t="s">
        <v>562</v>
      </c>
      <c r="C152" s="262">
        <v>64000</v>
      </c>
      <c r="D152" s="263">
        <v>22107.52</v>
      </c>
      <c r="E152" s="263">
        <v>31577.6</v>
      </c>
      <c r="F152" s="262">
        <v>0</v>
      </c>
      <c r="G152" s="262">
        <v>0</v>
      </c>
      <c r="H152" s="262">
        <v>25.6</v>
      </c>
      <c r="I152" s="262">
        <v>0</v>
      </c>
      <c r="J152" s="262">
        <v>0</v>
      </c>
      <c r="K152" s="262">
        <v>25.6</v>
      </c>
      <c r="L152" s="262">
        <v>25.6</v>
      </c>
    </row>
    <row r="153" spans="1:12" ht="13.5" thickBot="1">
      <c r="A153" s="261" t="s">
        <v>588</v>
      </c>
      <c r="B153" s="261" t="s">
        <v>562</v>
      </c>
      <c r="C153" s="262">
        <v>99609</v>
      </c>
      <c r="D153" s="263">
        <v>47751.02</v>
      </c>
      <c r="E153" s="263">
        <v>58908.76</v>
      </c>
      <c r="F153" s="262">
        <v>0</v>
      </c>
      <c r="G153" s="262">
        <v>0</v>
      </c>
      <c r="H153" s="262">
        <v>278.9</v>
      </c>
      <c r="I153" s="262">
        <v>0</v>
      </c>
      <c r="J153" s="262">
        <v>0</v>
      </c>
      <c r="K153" s="262">
        <v>278.9</v>
      </c>
      <c r="L153" s="262">
        <v>49.8</v>
      </c>
    </row>
    <row r="154" spans="1:12" ht="13.5" thickBot="1">
      <c r="A154" s="261" t="s">
        <v>589</v>
      </c>
      <c r="B154" s="261" t="s">
        <v>562</v>
      </c>
      <c r="C154" s="262">
        <v>144000</v>
      </c>
      <c r="D154" s="263">
        <v>82551.59</v>
      </c>
      <c r="E154" s="263">
        <v>98784</v>
      </c>
      <c r="F154" s="262">
        <v>0</v>
      </c>
      <c r="G154" s="262">
        <v>0</v>
      </c>
      <c r="H154" s="262">
        <v>0</v>
      </c>
      <c r="I154" s="262">
        <v>0</v>
      </c>
      <c r="J154" s="262">
        <v>0</v>
      </c>
      <c r="K154" s="262">
        <v>0</v>
      </c>
      <c r="L154" s="262">
        <v>0</v>
      </c>
    </row>
    <row r="155" spans="1:12" ht="13.5" thickBot="1">
      <c r="A155" s="261" t="s">
        <v>590</v>
      </c>
      <c r="B155" s="261" t="s">
        <v>562</v>
      </c>
      <c r="C155" s="262">
        <v>20000</v>
      </c>
      <c r="D155" s="263">
        <v>14271.42</v>
      </c>
      <c r="E155" s="263">
        <v>15676</v>
      </c>
      <c r="F155" s="262">
        <v>0</v>
      </c>
      <c r="G155" s="262">
        <v>0</v>
      </c>
      <c r="H155" s="262">
        <v>28</v>
      </c>
      <c r="I155" s="262">
        <v>0</v>
      </c>
      <c r="J155" s="262">
        <v>0</v>
      </c>
      <c r="K155" s="262">
        <v>28</v>
      </c>
      <c r="L155" s="262">
        <v>12</v>
      </c>
    </row>
    <row r="156" spans="1:12" ht="13.5" thickBot="1">
      <c r="A156" s="261" t="s">
        <v>591</v>
      </c>
      <c r="B156" s="261" t="s">
        <v>564</v>
      </c>
      <c r="C156" s="262">
        <v>21800</v>
      </c>
      <c r="D156" s="263">
        <v>19401.58</v>
      </c>
      <c r="E156" s="263">
        <v>19188.36</v>
      </c>
      <c r="F156" s="262">
        <v>-213.22</v>
      </c>
      <c r="G156" s="262">
        <v>0</v>
      </c>
      <c r="H156" s="262">
        <v>0</v>
      </c>
      <c r="I156" s="262">
        <v>0</v>
      </c>
      <c r="J156" s="262">
        <v>0</v>
      </c>
      <c r="K156" s="262">
        <v>-213.22</v>
      </c>
      <c r="L156" s="262">
        <v>76.3</v>
      </c>
    </row>
    <row r="157" spans="1:12" ht="13.5" thickBot="1">
      <c r="A157" s="261" t="s">
        <v>591</v>
      </c>
      <c r="B157" s="261" t="s">
        <v>562</v>
      </c>
      <c r="C157" s="262">
        <v>12000</v>
      </c>
      <c r="D157" s="263">
        <v>9707.33</v>
      </c>
      <c r="E157" s="263">
        <v>10562.4</v>
      </c>
      <c r="F157" s="262">
        <v>0</v>
      </c>
      <c r="G157" s="262">
        <v>0</v>
      </c>
      <c r="H157" s="262">
        <v>86.4</v>
      </c>
      <c r="I157" s="262">
        <v>0</v>
      </c>
      <c r="J157" s="262">
        <v>0</v>
      </c>
      <c r="K157" s="262">
        <v>86.4</v>
      </c>
      <c r="L157" s="262">
        <v>42</v>
      </c>
    </row>
    <row r="158" spans="1:12" ht="13.5" thickBot="1">
      <c r="A158" s="261" t="s">
        <v>592</v>
      </c>
      <c r="B158" s="261" t="s">
        <v>564</v>
      </c>
      <c r="C158" s="262">
        <v>182242</v>
      </c>
      <c r="D158" s="263">
        <v>173357.02</v>
      </c>
      <c r="E158" s="263">
        <v>177248.57</v>
      </c>
      <c r="F158" s="263">
        <v>3891.55</v>
      </c>
      <c r="G158" s="262">
        <v>0</v>
      </c>
      <c r="H158" s="262">
        <v>0</v>
      </c>
      <c r="I158" s="262">
        <v>0</v>
      </c>
      <c r="J158" s="262">
        <v>0</v>
      </c>
      <c r="K158" s="263">
        <v>3891.55</v>
      </c>
      <c r="L158" s="262">
        <v>473.83</v>
      </c>
    </row>
    <row r="159" spans="1:12" ht="13.5" thickBot="1">
      <c r="A159" s="264" t="s">
        <v>593</v>
      </c>
      <c r="B159" s="264">
        <v>46</v>
      </c>
      <c r="C159" s="261"/>
      <c r="D159" s="265">
        <v>1146719.75</v>
      </c>
      <c r="E159" s="265">
        <v>973206.87</v>
      </c>
      <c r="F159" s="265">
        <v>-36760.15</v>
      </c>
      <c r="G159" s="266">
        <v>0</v>
      </c>
      <c r="H159" s="265">
        <v>-1989.26</v>
      </c>
      <c r="I159" s="266">
        <v>0</v>
      </c>
      <c r="J159" s="266">
        <v>0</v>
      </c>
      <c r="K159" s="265">
        <v>-38749.41</v>
      </c>
      <c r="L159" s="265">
        <v>-1725.5</v>
      </c>
    </row>
    <row r="160" spans="1:12" ht="13.5" thickBot="1">
      <c r="A160" s="443" t="s">
        <v>485</v>
      </c>
      <c r="B160" s="444"/>
      <c r="C160" s="444"/>
      <c r="D160" s="444"/>
      <c r="E160" s="444"/>
      <c r="F160" s="444"/>
      <c r="G160" s="444"/>
      <c r="H160" s="444"/>
      <c r="I160" s="444"/>
      <c r="J160" s="444"/>
      <c r="K160" s="444"/>
      <c r="L160" s="445"/>
    </row>
    <row r="161" spans="1:12" ht="13.5" customHeight="1" thickBot="1">
      <c r="A161" s="261" t="s">
        <v>561</v>
      </c>
      <c r="B161" s="261" t="s">
        <v>562</v>
      </c>
      <c r="C161" s="262">
        <v>28971</v>
      </c>
      <c r="D161" s="263">
        <v>49302.12</v>
      </c>
      <c r="E161" s="263">
        <v>5710.18</v>
      </c>
      <c r="F161" s="262">
        <v>0</v>
      </c>
      <c r="G161" s="262">
        <v>0</v>
      </c>
      <c r="H161" s="263">
        <v>-1900.5</v>
      </c>
      <c r="I161" s="262">
        <v>0</v>
      </c>
      <c r="J161" s="262">
        <v>0</v>
      </c>
      <c r="K161" s="263">
        <v>-1900.5</v>
      </c>
      <c r="L161" s="262">
        <v>0</v>
      </c>
    </row>
    <row r="162" spans="1:12" ht="13.5" thickBot="1">
      <c r="A162" s="261" t="s">
        <v>563</v>
      </c>
      <c r="B162" s="261" t="s">
        <v>562</v>
      </c>
      <c r="C162" s="262">
        <v>41540</v>
      </c>
      <c r="D162" s="263">
        <v>60663.12</v>
      </c>
      <c r="E162" s="263">
        <v>3829.99</v>
      </c>
      <c r="F162" s="262">
        <v>0</v>
      </c>
      <c r="G162" s="262">
        <v>0</v>
      </c>
      <c r="H162" s="262">
        <v>-29.08</v>
      </c>
      <c r="I162" s="262">
        <v>0</v>
      </c>
      <c r="J162" s="262">
        <v>0</v>
      </c>
      <c r="K162" s="262">
        <v>-29.08</v>
      </c>
      <c r="L162" s="262">
        <v>-290.78</v>
      </c>
    </row>
    <row r="163" spans="1:12" ht="13.5" thickBot="1">
      <c r="A163" s="261" t="s">
        <v>563</v>
      </c>
      <c r="B163" s="261" t="s">
        <v>564</v>
      </c>
      <c r="C163" s="262">
        <v>7815</v>
      </c>
      <c r="D163" s="263">
        <v>6394.47</v>
      </c>
      <c r="E163" s="262">
        <v>720.54</v>
      </c>
      <c r="F163" s="263">
        <v>-5673.93</v>
      </c>
      <c r="G163" s="262">
        <v>0</v>
      </c>
      <c r="H163" s="262">
        <v>0</v>
      </c>
      <c r="I163" s="262">
        <v>0</v>
      </c>
      <c r="J163" s="262">
        <v>0</v>
      </c>
      <c r="K163" s="263">
        <v>-5673.93</v>
      </c>
      <c r="L163" s="262">
        <v>-54.71</v>
      </c>
    </row>
    <row r="164" spans="1:12" ht="13.5" thickBot="1">
      <c r="A164" s="261" t="s">
        <v>565</v>
      </c>
      <c r="B164" s="261" t="s">
        <v>562</v>
      </c>
      <c r="C164" s="262">
        <v>15723</v>
      </c>
      <c r="D164" s="263">
        <v>24016.8</v>
      </c>
      <c r="E164" s="263">
        <v>3144.6</v>
      </c>
      <c r="F164" s="262">
        <v>0</v>
      </c>
      <c r="G164" s="262">
        <v>0</v>
      </c>
      <c r="H164" s="263">
        <v>-1132.06</v>
      </c>
      <c r="I164" s="262">
        <v>0</v>
      </c>
      <c r="J164" s="262">
        <v>0</v>
      </c>
      <c r="K164" s="263">
        <v>-1132.06</v>
      </c>
      <c r="L164" s="262">
        <v>0</v>
      </c>
    </row>
    <row r="165" spans="1:12" ht="13.5" thickBot="1">
      <c r="A165" s="261" t="s">
        <v>566</v>
      </c>
      <c r="B165" s="261" t="s">
        <v>562</v>
      </c>
      <c r="C165" s="262">
        <v>30499</v>
      </c>
      <c r="D165" s="263">
        <v>46768.75</v>
      </c>
      <c r="E165" s="263">
        <v>3766.63</v>
      </c>
      <c r="F165" s="262">
        <v>0</v>
      </c>
      <c r="G165" s="262">
        <v>0</v>
      </c>
      <c r="H165" s="262">
        <v>-173.84</v>
      </c>
      <c r="I165" s="262">
        <v>0</v>
      </c>
      <c r="J165" s="262">
        <v>0</v>
      </c>
      <c r="K165" s="262">
        <v>-173.84</v>
      </c>
      <c r="L165" s="262">
        <v>0</v>
      </c>
    </row>
    <row r="166" spans="1:12" ht="13.5" thickBot="1">
      <c r="A166" s="261" t="s">
        <v>566</v>
      </c>
      <c r="B166" s="261" t="s">
        <v>564</v>
      </c>
      <c r="C166" s="262">
        <v>1708</v>
      </c>
      <c r="D166" s="263">
        <v>1587.8</v>
      </c>
      <c r="E166" s="262">
        <v>210.94</v>
      </c>
      <c r="F166" s="263">
        <v>-1376.86</v>
      </c>
      <c r="G166" s="262">
        <v>0</v>
      </c>
      <c r="H166" s="262">
        <v>0</v>
      </c>
      <c r="I166" s="262">
        <v>0</v>
      </c>
      <c r="J166" s="262">
        <v>0</v>
      </c>
      <c r="K166" s="263">
        <v>-1376.86</v>
      </c>
      <c r="L166" s="262">
        <v>0</v>
      </c>
    </row>
    <row r="167" spans="1:12" ht="13.5" thickBot="1">
      <c r="A167" s="261" t="s">
        <v>567</v>
      </c>
      <c r="B167" s="261" t="s">
        <v>562</v>
      </c>
      <c r="C167" s="262">
        <v>17198</v>
      </c>
      <c r="D167" s="263">
        <v>28692.21</v>
      </c>
      <c r="E167" s="263">
        <v>4990.86</v>
      </c>
      <c r="F167" s="262">
        <v>0</v>
      </c>
      <c r="G167" s="262">
        <v>0</v>
      </c>
      <c r="H167" s="263">
        <v>-2514.35</v>
      </c>
      <c r="I167" s="262">
        <v>0</v>
      </c>
      <c r="J167" s="262">
        <v>0</v>
      </c>
      <c r="K167" s="263">
        <v>-2514.35</v>
      </c>
      <c r="L167" s="262">
        <v>6.88</v>
      </c>
    </row>
    <row r="168" spans="1:12" ht="13.5" thickBot="1">
      <c r="A168" s="261" t="s">
        <v>567</v>
      </c>
      <c r="B168" s="261" t="s">
        <v>564</v>
      </c>
      <c r="C168" s="262">
        <v>1000</v>
      </c>
      <c r="D168" s="263">
        <v>1055.25</v>
      </c>
      <c r="E168" s="262">
        <v>290.2</v>
      </c>
      <c r="F168" s="262">
        <v>-765.05</v>
      </c>
      <c r="G168" s="262">
        <v>0</v>
      </c>
      <c r="H168" s="262">
        <v>0</v>
      </c>
      <c r="I168" s="262">
        <v>0</v>
      </c>
      <c r="J168" s="262">
        <v>0</v>
      </c>
      <c r="K168" s="262">
        <v>-765.05</v>
      </c>
      <c r="L168" s="262">
        <v>0.4</v>
      </c>
    </row>
    <row r="169" spans="1:12" ht="13.5" thickBot="1">
      <c r="A169" s="261" t="s">
        <v>568</v>
      </c>
      <c r="B169" s="261" t="s">
        <v>562</v>
      </c>
      <c r="C169" s="262">
        <v>10000</v>
      </c>
      <c r="D169" s="263">
        <v>7780</v>
      </c>
      <c r="E169" s="263">
        <v>2065</v>
      </c>
      <c r="F169" s="262">
        <v>0</v>
      </c>
      <c r="G169" s="262">
        <v>0</v>
      </c>
      <c r="H169" s="262">
        <v>-185</v>
      </c>
      <c r="I169" s="262">
        <v>0</v>
      </c>
      <c r="J169" s="262">
        <v>0</v>
      </c>
      <c r="K169" s="262">
        <v>-185</v>
      </c>
      <c r="L169" s="262">
        <v>0</v>
      </c>
    </row>
    <row r="170" spans="1:12" ht="13.5" thickBot="1">
      <c r="A170" s="261" t="s">
        <v>568</v>
      </c>
      <c r="B170" s="261" t="s">
        <v>564</v>
      </c>
      <c r="C170" s="262">
        <v>14511</v>
      </c>
      <c r="D170" s="263">
        <v>13684.76</v>
      </c>
      <c r="E170" s="263">
        <v>2996.52</v>
      </c>
      <c r="F170" s="263">
        <v>-10688.24</v>
      </c>
      <c r="G170" s="262">
        <v>0</v>
      </c>
      <c r="H170" s="262">
        <v>0</v>
      </c>
      <c r="I170" s="262">
        <v>0</v>
      </c>
      <c r="J170" s="262">
        <v>0</v>
      </c>
      <c r="K170" s="263">
        <v>-10688.24</v>
      </c>
      <c r="L170" s="262">
        <v>0</v>
      </c>
    </row>
    <row r="171" spans="1:12" ht="13.5" thickBot="1">
      <c r="A171" s="261" t="s">
        <v>569</v>
      </c>
      <c r="B171" s="261" t="s">
        <v>562</v>
      </c>
      <c r="C171" s="262">
        <v>40723</v>
      </c>
      <c r="D171" s="263">
        <v>31540.41</v>
      </c>
      <c r="E171" s="263">
        <v>14037.22</v>
      </c>
      <c r="F171" s="262">
        <v>0</v>
      </c>
      <c r="G171" s="262">
        <v>0</v>
      </c>
      <c r="H171" s="262">
        <v>-651.57</v>
      </c>
      <c r="I171" s="262">
        <v>0</v>
      </c>
      <c r="J171" s="262">
        <v>0</v>
      </c>
      <c r="K171" s="262">
        <v>-651.57</v>
      </c>
      <c r="L171" s="262">
        <v>0</v>
      </c>
    </row>
    <row r="172" spans="1:12" ht="13.5" thickBot="1">
      <c r="A172" s="261" t="s">
        <v>569</v>
      </c>
      <c r="B172" s="261" t="s">
        <v>564</v>
      </c>
      <c r="C172" s="262">
        <v>1000</v>
      </c>
      <c r="D172" s="263">
        <v>1618.05</v>
      </c>
      <c r="E172" s="262">
        <v>344.7</v>
      </c>
      <c r="F172" s="263">
        <v>-1273.35</v>
      </c>
      <c r="G172" s="262">
        <v>0</v>
      </c>
      <c r="H172" s="262">
        <v>0</v>
      </c>
      <c r="I172" s="262">
        <v>0</v>
      </c>
      <c r="J172" s="262">
        <v>0</v>
      </c>
      <c r="K172" s="263">
        <v>-1273.35</v>
      </c>
      <c r="L172" s="262">
        <v>0</v>
      </c>
    </row>
    <row r="173" spans="1:12" ht="13.5" thickBot="1">
      <c r="A173" s="261" t="s">
        <v>570</v>
      </c>
      <c r="B173" s="261" t="s">
        <v>562</v>
      </c>
      <c r="C173" s="262">
        <v>13000</v>
      </c>
      <c r="D173" s="263">
        <v>11744</v>
      </c>
      <c r="E173" s="263">
        <v>2476.5</v>
      </c>
      <c r="F173" s="262">
        <v>0</v>
      </c>
      <c r="G173" s="262">
        <v>0</v>
      </c>
      <c r="H173" s="262">
        <v>-143</v>
      </c>
      <c r="I173" s="262">
        <v>0</v>
      </c>
      <c r="J173" s="262">
        <v>0</v>
      </c>
      <c r="K173" s="262">
        <v>-143</v>
      </c>
      <c r="L173" s="262">
        <v>10.4</v>
      </c>
    </row>
    <row r="174" spans="1:12" ht="13.5" thickBot="1">
      <c r="A174" s="261" t="s">
        <v>570</v>
      </c>
      <c r="B174" s="261" t="s">
        <v>564</v>
      </c>
      <c r="C174" s="262">
        <v>5258</v>
      </c>
      <c r="D174" s="263">
        <v>4586.95</v>
      </c>
      <c r="E174" s="263">
        <v>1001.65</v>
      </c>
      <c r="F174" s="263">
        <v>-3585.3</v>
      </c>
      <c r="G174" s="262">
        <v>0</v>
      </c>
      <c r="H174" s="262">
        <v>0</v>
      </c>
      <c r="I174" s="262">
        <v>0</v>
      </c>
      <c r="J174" s="262">
        <v>0</v>
      </c>
      <c r="K174" s="263">
        <v>-3585.3</v>
      </c>
      <c r="L174" s="262">
        <v>4.21</v>
      </c>
    </row>
    <row r="175" spans="1:12" ht="13.5" thickBot="1">
      <c r="A175" s="261" t="s">
        <v>571</v>
      </c>
      <c r="B175" s="261" t="s">
        <v>564</v>
      </c>
      <c r="C175" s="262">
        <v>2000</v>
      </c>
      <c r="D175" s="263">
        <v>1407</v>
      </c>
      <c r="E175" s="262">
        <v>0</v>
      </c>
      <c r="F175" s="263">
        <v>-1407</v>
      </c>
      <c r="G175" s="262">
        <v>0</v>
      </c>
      <c r="H175" s="262">
        <v>0</v>
      </c>
      <c r="I175" s="262">
        <v>0</v>
      </c>
      <c r="J175" s="262">
        <v>0</v>
      </c>
      <c r="K175" s="263">
        <v>-1407</v>
      </c>
      <c r="L175" s="262">
        <v>0</v>
      </c>
    </row>
    <row r="176" spans="1:12" ht="13.5" thickBot="1">
      <c r="A176" s="261" t="s">
        <v>572</v>
      </c>
      <c r="B176" s="261" t="s">
        <v>564</v>
      </c>
      <c r="C176" s="262">
        <v>10519</v>
      </c>
      <c r="D176" s="263">
        <v>32854.92</v>
      </c>
      <c r="E176" s="263">
        <v>6846.82</v>
      </c>
      <c r="F176" s="263">
        <v>-26008.1</v>
      </c>
      <c r="G176" s="262">
        <v>0</v>
      </c>
      <c r="H176" s="262">
        <v>0</v>
      </c>
      <c r="I176" s="262">
        <v>0</v>
      </c>
      <c r="J176" s="262">
        <v>0</v>
      </c>
      <c r="K176" s="263">
        <v>-26008.1</v>
      </c>
      <c r="L176" s="262">
        <v>815.23</v>
      </c>
    </row>
    <row r="177" spans="1:12" ht="13.5" thickBot="1">
      <c r="A177" s="261" t="s">
        <v>573</v>
      </c>
      <c r="B177" s="261" t="s">
        <v>562</v>
      </c>
      <c r="C177" s="262">
        <v>2000</v>
      </c>
      <c r="D177" s="263">
        <v>2579.12</v>
      </c>
      <c r="E177" s="263">
        <v>2249.6</v>
      </c>
      <c r="F177" s="262">
        <v>0</v>
      </c>
      <c r="G177" s="262">
        <v>0</v>
      </c>
      <c r="H177" s="262">
        <v>295</v>
      </c>
      <c r="I177" s="262">
        <v>0</v>
      </c>
      <c r="J177" s="262">
        <v>0</v>
      </c>
      <c r="K177" s="262">
        <v>295</v>
      </c>
      <c r="L177" s="262">
        <v>0</v>
      </c>
    </row>
    <row r="178" spans="1:12" ht="13.5" thickBot="1">
      <c r="A178" s="261" t="s">
        <v>574</v>
      </c>
      <c r="B178" s="261" t="s">
        <v>562</v>
      </c>
      <c r="C178" s="262">
        <v>1714</v>
      </c>
      <c r="D178" s="263">
        <v>1776.06</v>
      </c>
      <c r="E178" s="263">
        <v>1300.75</v>
      </c>
      <c r="F178" s="262">
        <v>0</v>
      </c>
      <c r="G178" s="262">
        <v>0</v>
      </c>
      <c r="H178" s="262">
        <v>392.33</v>
      </c>
      <c r="I178" s="262">
        <v>0</v>
      </c>
      <c r="J178" s="262">
        <v>0</v>
      </c>
      <c r="K178" s="262">
        <v>392.33</v>
      </c>
      <c r="L178" s="262">
        <v>0</v>
      </c>
    </row>
    <row r="179" spans="1:12" ht="13.5" thickBot="1">
      <c r="A179" s="261" t="s">
        <v>575</v>
      </c>
      <c r="B179" s="261" t="s">
        <v>564</v>
      </c>
      <c r="C179" s="262">
        <v>21</v>
      </c>
      <c r="D179" s="263">
        <v>52617.79</v>
      </c>
      <c r="E179" s="263">
        <v>25214.7</v>
      </c>
      <c r="F179" s="263">
        <v>-27403.09</v>
      </c>
      <c r="G179" s="262">
        <v>0</v>
      </c>
      <c r="H179" s="262">
        <v>0</v>
      </c>
      <c r="I179" s="262">
        <v>0</v>
      </c>
      <c r="J179" s="262">
        <v>0</v>
      </c>
      <c r="K179" s="263">
        <v>-27403.09</v>
      </c>
      <c r="L179" s="263">
        <v>-1500.52</v>
      </c>
    </row>
    <row r="180" spans="1:12" ht="13.5" thickBot="1">
      <c r="A180" s="261" t="s">
        <v>576</v>
      </c>
      <c r="B180" s="261" t="s">
        <v>562</v>
      </c>
      <c r="C180" s="262">
        <v>37883</v>
      </c>
      <c r="D180" s="263">
        <v>19473.43</v>
      </c>
      <c r="E180" s="263">
        <v>1041.78</v>
      </c>
      <c r="F180" s="262">
        <v>0</v>
      </c>
      <c r="G180" s="262">
        <v>0</v>
      </c>
      <c r="H180" s="262">
        <v>-22.73</v>
      </c>
      <c r="I180" s="262">
        <v>0</v>
      </c>
      <c r="J180" s="262">
        <v>0</v>
      </c>
      <c r="K180" s="262">
        <v>-22.73</v>
      </c>
      <c r="L180" s="262">
        <v>7.57</v>
      </c>
    </row>
    <row r="181" spans="1:12" ht="13.5" thickBot="1">
      <c r="A181" s="261" t="s">
        <v>577</v>
      </c>
      <c r="B181" s="261" t="s">
        <v>562</v>
      </c>
      <c r="C181" s="262">
        <v>12395</v>
      </c>
      <c r="D181" s="263">
        <v>4410.5</v>
      </c>
      <c r="E181" s="262">
        <v>81.81</v>
      </c>
      <c r="F181" s="262">
        <v>0</v>
      </c>
      <c r="G181" s="262">
        <v>0</v>
      </c>
      <c r="H181" s="262">
        <v>4.96</v>
      </c>
      <c r="I181" s="262">
        <v>0</v>
      </c>
      <c r="J181" s="262">
        <v>0</v>
      </c>
      <c r="K181" s="262">
        <v>4.96</v>
      </c>
      <c r="L181" s="262">
        <v>2.48</v>
      </c>
    </row>
    <row r="182" spans="1:12" ht="13.5" thickBot="1">
      <c r="A182" s="261" t="s">
        <v>577</v>
      </c>
      <c r="B182" s="261" t="s">
        <v>564</v>
      </c>
      <c r="C182" s="262">
        <v>16020</v>
      </c>
      <c r="D182" s="263">
        <v>7469.99</v>
      </c>
      <c r="E182" s="262">
        <v>105.73</v>
      </c>
      <c r="F182" s="263">
        <v>-7364.26</v>
      </c>
      <c r="G182" s="262">
        <v>0</v>
      </c>
      <c r="H182" s="262">
        <v>0</v>
      </c>
      <c r="I182" s="262">
        <v>0</v>
      </c>
      <c r="J182" s="262">
        <v>0</v>
      </c>
      <c r="K182" s="263">
        <v>-7364.26</v>
      </c>
      <c r="L182" s="262">
        <v>3.2</v>
      </c>
    </row>
    <row r="183" spans="1:12" ht="13.5" thickBot="1">
      <c r="A183" s="261" t="s">
        <v>578</v>
      </c>
      <c r="B183" s="261" t="s">
        <v>564</v>
      </c>
      <c r="C183" s="262">
        <v>23916</v>
      </c>
      <c r="D183" s="263">
        <v>18599.6</v>
      </c>
      <c r="E183" s="262">
        <v>731.83</v>
      </c>
      <c r="F183" s="263">
        <v>-17867.77</v>
      </c>
      <c r="G183" s="262">
        <v>0</v>
      </c>
      <c r="H183" s="262">
        <v>0</v>
      </c>
      <c r="I183" s="262">
        <v>0</v>
      </c>
      <c r="J183" s="262">
        <v>0</v>
      </c>
      <c r="K183" s="263">
        <v>-17867.77</v>
      </c>
      <c r="L183" s="262">
        <v>-4.78</v>
      </c>
    </row>
    <row r="184" spans="1:12" ht="13.5" thickBot="1">
      <c r="A184" s="261" t="s">
        <v>578</v>
      </c>
      <c r="B184" s="261" t="s">
        <v>562</v>
      </c>
      <c r="C184" s="262">
        <v>10000</v>
      </c>
      <c r="D184" s="263">
        <v>2365</v>
      </c>
      <c r="E184" s="262">
        <v>306</v>
      </c>
      <c r="F184" s="262">
        <v>0</v>
      </c>
      <c r="G184" s="262">
        <v>0</v>
      </c>
      <c r="H184" s="262">
        <v>33</v>
      </c>
      <c r="I184" s="262">
        <v>0</v>
      </c>
      <c r="J184" s="262">
        <v>0</v>
      </c>
      <c r="K184" s="262">
        <v>33</v>
      </c>
      <c r="L184" s="262">
        <v>-2</v>
      </c>
    </row>
    <row r="185" spans="1:12" ht="13.5" thickBot="1">
      <c r="A185" s="261" t="s">
        <v>579</v>
      </c>
      <c r="B185" s="261" t="s">
        <v>562</v>
      </c>
      <c r="C185" s="262">
        <v>85000</v>
      </c>
      <c r="D185" s="263">
        <v>91953.14</v>
      </c>
      <c r="E185" s="263">
        <v>87652</v>
      </c>
      <c r="F185" s="262">
        <v>0</v>
      </c>
      <c r="G185" s="262">
        <v>0</v>
      </c>
      <c r="H185" s="263">
        <v>3502</v>
      </c>
      <c r="I185" s="262">
        <v>0</v>
      </c>
      <c r="J185" s="262">
        <v>0</v>
      </c>
      <c r="K185" s="263">
        <v>3502</v>
      </c>
      <c r="L185" s="262">
        <v>501.5</v>
      </c>
    </row>
    <row r="186" spans="1:12" ht="13.5" thickBot="1">
      <c r="A186" s="261" t="s">
        <v>579</v>
      </c>
      <c r="B186" s="261" t="s">
        <v>564</v>
      </c>
      <c r="C186" s="262">
        <v>208143</v>
      </c>
      <c r="D186" s="263">
        <v>215884.58</v>
      </c>
      <c r="E186" s="263">
        <v>214637.06</v>
      </c>
      <c r="F186" s="263">
        <v>-1247.52</v>
      </c>
      <c r="G186" s="262">
        <v>0</v>
      </c>
      <c r="H186" s="262">
        <v>0</v>
      </c>
      <c r="I186" s="262">
        <v>0</v>
      </c>
      <c r="J186" s="262">
        <v>0</v>
      </c>
      <c r="K186" s="263">
        <v>-1247.52</v>
      </c>
      <c r="L186" s="262">
        <v>-306.99</v>
      </c>
    </row>
    <row r="187" spans="1:12" ht="13.5" thickBot="1">
      <c r="A187" s="443" t="s">
        <v>130</v>
      </c>
      <c r="B187" s="444"/>
      <c r="C187" s="444"/>
      <c r="D187" s="444"/>
      <c r="E187" s="444"/>
      <c r="F187" s="444"/>
      <c r="G187" s="444"/>
      <c r="H187" s="444"/>
      <c r="I187" s="444"/>
      <c r="J187" s="444"/>
      <c r="K187" s="444"/>
      <c r="L187" s="445"/>
    </row>
    <row r="188" spans="1:12" ht="13.5" customHeight="1" thickBot="1">
      <c r="A188" s="261" t="s">
        <v>580</v>
      </c>
      <c r="B188" s="261" t="s">
        <v>562</v>
      </c>
      <c r="C188" s="262">
        <v>20000</v>
      </c>
      <c r="D188" s="263">
        <v>1879.06</v>
      </c>
      <c r="E188" s="263">
        <v>2010</v>
      </c>
      <c r="F188" s="262">
        <v>0</v>
      </c>
      <c r="G188" s="262">
        <v>0</v>
      </c>
      <c r="H188" s="262">
        <v>-130.93</v>
      </c>
      <c r="I188" s="262">
        <v>0</v>
      </c>
      <c r="J188" s="262">
        <v>0</v>
      </c>
      <c r="K188" s="262">
        <v>-130.93</v>
      </c>
      <c r="L188" s="262">
        <v>8</v>
      </c>
    </row>
    <row r="189" spans="1:12" ht="13.5" thickBot="1">
      <c r="A189" s="261" t="s">
        <v>581</v>
      </c>
      <c r="B189" s="261" t="s">
        <v>562</v>
      </c>
      <c r="C189" s="262">
        <v>20266</v>
      </c>
      <c r="D189" s="263">
        <v>4463.2</v>
      </c>
      <c r="E189" s="263">
        <v>6049.4</v>
      </c>
      <c r="F189" s="262">
        <v>0</v>
      </c>
      <c r="G189" s="262">
        <v>0</v>
      </c>
      <c r="H189" s="262">
        <v>0</v>
      </c>
      <c r="I189" s="262">
        <v>0</v>
      </c>
      <c r="J189" s="262">
        <v>0</v>
      </c>
      <c r="K189" s="262">
        <v>0</v>
      </c>
      <c r="L189" s="262">
        <v>0</v>
      </c>
    </row>
    <row r="190" spans="1:12" ht="13.5" thickBot="1">
      <c r="A190" s="261" t="s">
        <v>581</v>
      </c>
      <c r="B190" s="261" t="s">
        <v>564</v>
      </c>
      <c r="C190" s="262">
        <v>42000</v>
      </c>
      <c r="D190" s="263">
        <v>4990.81</v>
      </c>
      <c r="E190" s="263">
        <v>12537</v>
      </c>
      <c r="F190" s="263">
        <v>7546.19</v>
      </c>
      <c r="G190" s="262">
        <v>0</v>
      </c>
      <c r="H190" s="262">
        <v>0</v>
      </c>
      <c r="I190" s="262">
        <v>0</v>
      </c>
      <c r="J190" s="262">
        <v>0</v>
      </c>
      <c r="K190" s="263">
        <v>7546.19</v>
      </c>
      <c r="L190" s="262">
        <v>0</v>
      </c>
    </row>
    <row r="191" spans="1:12" ht="13.5" thickBot="1">
      <c r="A191" s="261" t="s">
        <v>582</v>
      </c>
      <c r="B191" s="261" t="s">
        <v>562</v>
      </c>
      <c r="C191" s="262">
        <v>23000</v>
      </c>
      <c r="D191" s="263">
        <v>5556.97</v>
      </c>
      <c r="E191" s="263">
        <v>6886.2</v>
      </c>
      <c r="F191" s="262">
        <v>0</v>
      </c>
      <c r="G191" s="262">
        <v>0</v>
      </c>
      <c r="H191" s="262">
        <v>0</v>
      </c>
      <c r="I191" s="262">
        <v>0</v>
      </c>
      <c r="J191" s="262">
        <v>0</v>
      </c>
      <c r="K191" s="262">
        <v>0</v>
      </c>
      <c r="L191" s="262">
        <v>0</v>
      </c>
    </row>
    <row r="192" spans="1:12" ht="13.5" thickBot="1">
      <c r="A192" s="261" t="s">
        <v>582</v>
      </c>
      <c r="B192" s="261" t="s">
        <v>564</v>
      </c>
      <c r="C192" s="262">
        <v>42000</v>
      </c>
      <c r="D192" s="263">
        <v>4741.9</v>
      </c>
      <c r="E192" s="263">
        <v>12574.8</v>
      </c>
      <c r="F192" s="263">
        <v>7832.9</v>
      </c>
      <c r="G192" s="262">
        <v>0</v>
      </c>
      <c r="H192" s="262">
        <v>0</v>
      </c>
      <c r="I192" s="262">
        <v>0</v>
      </c>
      <c r="J192" s="262">
        <v>0</v>
      </c>
      <c r="K192" s="263">
        <v>7832.9</v>
      </c>
      <c r="L192" s="262">
        <v>0</v>
      </c>
    </row>
    <row r="193" spans="1:12" ht="13.5" thickBot="1">
      <c r="A193" s="261" t="s">
        <v>583</v>
      </c>
      <c r="B193" s="261" t="s">
        <v>564</v>
      </c>
      <c r="C193" s="262">
        <v>42000</v>
      </c>
      <c r="D193" s="263">
        <v>4762.78</v>
      </c>
      <c r="E193" s="263">
        <v>12537</v>
      </c>
      <c r="F193" s="263">
        <v>7774.22</v>
      </c>
      <c r="G193" s="262">
        <v>0</v>
      </c>
      <c r="H193" s="262">
        <v>0</v>
      </c>
      <c r="I193" s="262">
        <v>0</v>
      </c>
      <c r="J193" s="262">
        <v>0</v>
      </c>
      <c r="K193" s="263">
        <v>7774.22</v>
      </c>
      <c r="L193" s="262">
        <v>0</v>
      </c>
    </row>
    <row r="194" spans="1:12" ht="13.5" thickBot="1">
      <c r="A194" s="261" t="s">
        <v>583</v>
      </c>
      <c r="B194" s="261" t="s">
        <v>562</v>
      </c>
      <c r="C194" s="262">
        <v>61000</v>
      </c>
      <c r="D194" s="263">
        <v>14543.06</v>
      </c>
      <c r="E194" s="263">
        <v>18208.5</v>
      </c>
      <c r="F194" s="262">
        <v>0</v>
      </c>
      <c r="G194" s="262">
        <v>0</v>
      </c>
      <c r="H194" s="262">
        <v>0</v>
      </c>
      <c r="I194" s="262">
        <v>0</v>
      </c>
      <c r="J194" s="262">
        <v>0</v>
      </c>
      <c r="K194" s="262">
        <v>0</v>
      </c>
      <c r="L194" s="262">
        <v>0</v>
      </c>
    </row>
    <row r="195" spans="1:12" ht="13.5" thickBot="1">
      <c r="A195" s="261" t="s">
        <v>584</v>
      </c>
      <c r="B195" s="261" t="s">
        <v>562</v>
      </c>
      <c r="C195" s="262">
        <v>5000</v>
      </c>
      <c r="D195" s="263">
        <v>1574.56</v>
      </c>
      <c r="E195" s="263">
        <v>1984</v>
      </c>
      <c r="F195" s="262">
        <v>0</v>
      </c>
      <c r="G195" s="262">
        <v>0</v>
      </c>
      <c r="H195" s="262">
        <v>4</v>
      </c>
      <c r="I195" s="262">
        <v>0</v>
      </c>
      <c r="J195" s="262">
        <v>0</v>
      </c>
      <c r="K195" s="262">
        <v>4</v>
      </c>
      <c r="L195" s="262">
        <v>4</v>
      </c>
    </row>
    <row r="196" spans="1:12" ht="13.5" thickBot="1">
      <c r="A196" s="261" t="s">
        <v>584</v>
      </c>
      <c r="B196" s="261" t="s">
        <v>564</v>
      </c>
      <c r="C196" s="262">
        <v>57000</v>
      </c>
      <c r="D196" s="263">
        <v>9046.13</v>
      </c>
      <c r="E196" s="263">
        <v>22617.6</v>
      </c>
      <c r="F196" s="263">
        <v>13571.47</v>
      </c>
      <c r="G196" s="262">
        <v>0</v>
      </c>
      <c r="H196" s="262">
        <v>0</v>
      </c>
      <c r="I196" s="262">
        <v>0</v>
      </c>
      <c r="J196" s="262">
        <v>0</v>
      </c>
      <c r="K196" s="263">
        <v>13571.47</v>
      </c>
      <c r="L196" s="262">
        <v>45.6</v>
      </c>
    </row>
    <row r="197" spans="1:12" ht="13.5" thickBot="1">
      <c r="A197" s="261" t="s">
        <v>585</v>
      </c>
      <c r="B197" s="261" t="s">
        <v>564</v>
      </c>
      <c r="C197" s="262">
        <v>60000</v>
      </c>
      <c r="D197" s="263">
        <v>15537.04</v>
      </c>
      <c r="E197" s="263">
        <v>29670</v>
      </c>
      <c r="F197" s="263">
        <v>14132.96</v>
      </c>
      <c r="G197" s="262">
        <v>0</v>
      </c>
      <c r="H197" s="262">
        <v>0</v>
      </c>
      <c r="I197" s="262">
        <v>0</v>
      </c>
      <c r="J197" s="262">
        <v>0</v>
      </c>
      <c r="K197" s="263">
        <v>14132.96</v>
      </c>
      <c r="L197" s="262">
        <v>0</v>
      </c>
    </row>
    <row r="198" spans="1:12" ht="13.5" thickBot="1">
      <c r="A198" s="261" t="s">
        <v>585</v>
      </c>
      <c r="B198" s="261" t="s">
        <v>562</v>
      </c>
      <c r="C198" s="262">
        <v>145296</v>
      </c>
      <c r="D198" s="263">
        <v>52411.09</v>
      </c>
      <c r="E198" s="263">
        <v>71848.87</v>
      </c>
      <c r="F198" s="262">
        <v>0</v>
      </c>
      <c r="G198" s="262">
        <v>0</v>
      </c>
      <c r="H198" s="262">
        <v>653.83</v>
      </c>
      <c r="I198" s="262">
        <v>0</v>
      </c>
      <c r="J198" s="262">
        <v>0</v>
      </c>
      <c r="K198" s="262">
        <v>653.83</v>
      </c>
      <c r="L198" s="262">
        <v>0</v>
      </c>
    </row>
    <row r="199" spans="1:12" ht="13.5" thickBot="1">
      <c r="A199" s="261" t="s">
        <v>586</v>
      </c>
      <c r="B199" s="261" t="s">
        <v>564</v>
      </c>
      <c r="C199" s="262">
        <v>42500</v>
      </c>
      <c r="D199" s="263">
        <v>8650.36</v>
      </c>
      <c r="E199" s="263">
        <v>21016.25</v>
      </c>
      <c r="F199" s="263">
        <v>12365.89</v>
      </c>
      <c r="G199" s="262">
        <v>0</v>
      </c>
      <c r="H199" s="262">
        <v>0</v>
      </c>
      <c r="I199" s="262">
        <v>0</v>
      </c>
      <c r="J199" s="262">
        <v>0</v>
      </c>
      <c r="K199" s="263">
        <v>12365.89</v>
      </c>
      <c r="L199" s="262">
        <v>0</v>
      </c>
    </row>
    <row r="200" spans="1:12" ht="13.5" thickBot="1">
      <c r="A200" s="261" t="s">
        <v>586</v>
      </c>
      <c r="B200" s="261" t="s">
        <v>562</v>
      </c>
      <c r="C200" s="262">
        <v>324348</v>
      </c>
      <c r="D200" s="263">
        <v>112161.94</v>
      </c>
      <c r="E200" s="263">
        <v>160390.09</v>
      </c>
      <c r="F200" s="262">
        <v>0</v>
      </c>
      <c r="G200" s="262">
        <v>0</v>
      </c>
      <c r="H200" s="262">
        <v>-162.17</v>
      </c>
      <c r="I200" s="262">
        <v>0</v>
      </c>
      <c r="J200" s="262">
        <v>0</v>
      </c>
      <c r="K200" s="262">
        <v>-162.17</v>
      </c>
      <c r="L200" s="262">
        <v>0</v>
      </c>
    </row>
    <row r="201" spans="1:12" ht="13.5" thickBot="1">
      <c r="A201" s="261" t="s">
        <v>587</v>
      </c>
      <c r="B201" s="261" t="s">
        <v>562</v>
      </c>
      <c r="C201" s="262">
        <v>64000</v>
      </c>
      <c r="D201" s="263">
        <v>22107.52</v>
      </c>
      <c r="E201" s="263">
        <v>31577.6</v>
      </c>
      <c r="F201" s="262">
        <v>0</v>
      </c>
      <c r="G201" s="262">
        <v>0</v>
      </c>
      <c r="H201" s="262">
        <v>25.6</v>
      </c>
      <c r="I201" s="262">
        <v>0</v>
      </c>
      <c r="J201" s="262">
        <v>0</v>
      </c>
      <c r="K201" s="262">
        <v>25.6</v>
      </c>
      <c r="L201" s="262">
        <v>0</v>
      </c>
    </row>
    <row r="202" spans="1:12" ht="13.5" thickBot="1">
      <c r="A202" s="261" t="s">
        <v>588</v>
      </c>
      <c r="B202" s="261" t="s">
        <v>562</v>
      </c>
      <c r="C202" s="262">
        <v>99609</v>
      </c>
      <c r="D202" s="263">
        <v>47751.02</v>
      </c>
      <c r="E202" s="263">
        <v>58868.92</v>
      </c>
      <c r="F202" s="262">
        <v>0</v>
      </c>
      <c r="G202" s="262">
        <v>0</v>
      </c>
      <c r="H202" s="262">
        <v>239.06</v>
      </c>
      <c r="I202" s="262">
        <v>0</v>
      </c>
      <c r="J202" s="262">
        <v>0</v>
      </c>
      <c r="K202" s="262">
        <v>239.06</v>
      </c>
      <c r="L202" s="262">
        <v>-39.84</v>
      </c>
    </row>
    <row r="203" spans="1:12" ht="13.5" thickBot="1">
      <c r="A203" s="261" t="s">
        <v>589</v>
      </c>
      <c r="B203" s="261" t="s">
        <v>562</v>
      </c>
      <c r="C203" s="262">
        <v>144000</v>
      </c>
      <c r="D203" s="263">
        <v>82551.59</v>
      </c>
      <c r="E203" s="263">
        <v>98784</v>
      </c>
      <c r="F203" s="262">
        <v>0</v>
      </c>
      <c r="G203" s="262">
        <v>0</v>
      </c>
      <c r="H203" s="262">
        <v>0</v>
      </c>
      <c r="I203" s="262">
        <v>0</v>
      </c>
      <c r="J203" s="262">
        <v>0</v>
      </c>
      <c r="K203" s="262">
        <v>0</v>
      </c>
      <c r="L203" s="262">
        <v>0</v>
      </c>
    </row>
    <row r="204" spans="1:12" ht="13.5" thickBot="1">
      <c r="A204" s="261" t="s">
        <v>590</v>
      </c>
      <c r="B204" s="261" t="s">
        <v>562</v>
      </c>
      <c r="C204" s="262">
        <v>20000</v>
      </c>
      <c r="D204" s="263">
        <v>14271.42</v>
      </c>
      <c r="E204" s="263">
        <v>15680</v>
      </c>
      <c r="F204" s="262">
        <v>0</v>
      </c>
      <c r="G204" s="262">
        <v>0</v>
      </c>
      <c r="H204" s="262">
        <v>32</v>
      </c>
      <c r="I204" s="262">
        <v>0</v>
      </c>
      <c r="J204" s="262">
        <v>0</v>
      </c>
      <c r="K204" s="262">
        <v>32</v>
      </c>
      <c r="L204" s="262">
        <v>4</v>
      </c>
    </row>
    <row r="205" spans="1:12" ht="13.5" thickBot="1">
      <c r="A205" s="261" t="s">
        <v>591</v>
      </c>
      <c r="B205" s="261" t="s">
        <v>562</v>
      </c>
      <c r="C205" s="262">
        <v>12000</v>
      </c>
      <c r="D205" s="263">
        <v>9707.33</v>
      </c>
      <c r="E205" s="263">
        <v>10562.4</v>
      </c>
      <c r="F205" s="262">
        <v>0</v>
      </c>
      <c r="G205" s="262">
        <v>0</v>
      </c>
      <c r="H205" s="262">
        <v>86.4</v>
      </c>
      <c r="I205" s="262">
        <v>0</v>
      </c>
      <c r="J205" s="262">
        <v>0</v>
      </c>
      <c r="K205" s="262">
        <v>86.4</v>
      </c>
      <c r="L205" s="262">
        <v>0</v>
      </c>
    </row>
    <row r="206" spans="1:12" ht="13.5" thickBot="1">
      <c r="A206" s="261" t="s">
        <v>591</v>
      </c>
      <c r="B206" s="261" t="s">
        <v>564</v>
      </c>
      <c r="C206" s="262">
        <v>21800</v>
      </c>
      <c r="D206" s="263">
        <v>19401.58</v>
      </c>
      <c r="E206" s="263">
        <v>19188.36</v>
      </c>
      <c r="F206" s="262">
        <v>-213.22</v>
      </c>
      <c r="G206" s="262">
        <v>0</v>
      </c>
      <c r="H206" s="262">
        <v>0</v>
      </c>
      <c r="I206" s="262">
        <v>0</v>
      </c>
      <c r="J206" s="262">
        <v>0</v>
      </c>
      <c r="K206" s="262">
        <v>-213.22</v>
      </c>
      <c r="L206" s="262">
        <v>0</v>
      </c>
    </row>
    <row r="207" spans="1:12" ht="13.5" thickBot="1">
      <c r="A207" s="261" t="s">
        <v>592</v>
      </c>
      <c r="B207" s="261" t="s">
        <v>564</v>
      </c>
      <c r="C207" s="262">
        <v>182242</v>
      </c>
      <c r="D207" s="263">
        <v>173357.02</v>
      </c>
      <c r="E207" s="263">
        <v>177685.95</v>
      </c>
      <c r="F207" s="263">
        <v>4328.93</v>
      </c>
      <c r="G207" s="262">
        <v>0</v>
      </c>
      <c r="H207" s="262">
        <v>0</v>
      </c>
      <c r="I207" s="262">
        <v>0</v>
      </c>
      <c r="J207" s="262">
        <v>0</v>
      </c>
      <c r="K207" s="263">
        <v>4328.93</v>
      </c>
      <c r="L207" s="262">
        <v>437.38</v>
      </c>
    </row>
    <row r="208" spans="1:12" ht="13.5" thickBot="1">
      <c r="A208" s="264" t="s">
        <v>593</v>
      </c>
      <c r="B208" s="264">
        <v>46</v>
      </c>
      <c r="C208" s="261"/>
      <c r="D208" s="265">
        <v>1350292.2</v>
      </c>
      <c r="E208" s="265">
        <v>1176430.55</v>
      </c>
      <c r="F208" s="265">
        <v>-37321.13</v>
      </c>
      <c r="G208" s="266">
        <v>0</v>
      </c>
      <c r="H208" s="265">
        <v>-1777.05</v>
      </c>
      <c r="I208" s="266">
        <v>0</v>
      </c>
      <c r="J208" s="266">
        <v>0</v>
      </c>
      <c r="K208" s="265">
        <v>-39098.18</v>
      </c>
      <c r="L208" s="266">
        <v>-348.77</v>
      </c>
    </row>
    <row r="209" spans="1:12" ht="13.5" thickBot="1">
      <c r="A209" s="443" t="s">
        <v>485</v>
      </c>
      <c r="B209" s="444"/>
      <c r="C209" s="444"/>
      <c r="D209" s="444"/>
      <c r="E209" s="444"/>
      <c r="F209" s="444"/>
      <c r="G209" s="444"/>
      <c r="H209" s="444"/>
      <c r="I209" s="444"/>
      <c r="J209" s="444"/>
      <c r="K209" s="444"/>
      <c r="L209" s="445"/>
    </row>
    <row r="210" spans="1:12" ht="13.5" customHeight="1" thickBot="1">
      <c r="A210" s="261" t="s">
        <v>561</v>
      </c>
      <c r="B210" s="261" t="s">
        <v>562</v>
      </c>
      <c r="C210" s="262">
        <v>28971</v>
      </c>
      <c r="D210" s="263">
        <v>49302.12</v>
      </c>
      <c r="E210" s="263">
        <v>5562.43</v>
      </c>
      <c r="F210" s="262">
        <v>0</v>
      </c>
      <c r="G210" s="262">
        <v>0</v>
      </c>
      <c r="H210" s="263">
        <v>-2048.25</v>
      </c>
      <c r="I210" s="262">
        <v>0</v>
      </c>
      <c r="J210" s="262">
        <v>0</v>
      </c>
      <c r="K210" s="263">
        <v>-2048.25</v>
      </c>
      <c r="L210" s="262">
        <v>-147.75</v>
      </c>
    </row>
    <row r="211" spans="1:12" ht="13.5" thickBot="1">
      <c r="A211" s="261" t="s">
        <v>563</v>
      </c>
      <c r="B211" s="261" t="s">
        <v>562</v>
      </c>
      <c r="C211" s="262">
        <v>41540</v>
      </c>
      <c r="D211" s="263">
        <v>60663.12</v>
      </c>
      <c r="E211" s="263">
        <v>3701.21</v>
      </c>
      <c r="F211" s="262">
        <v>0</v>
      </c>
      <c r="G211" s="262">
        <v>0</v>
      </c>
      <c r="H211" s="262">
        <v>-157.86</v>
      </c>
      <c r="I211" s="262">
        <v>0</v>
      </c>
      <c r="J211" s="262">
        <v>0</v>
      </c>
      <c r="K211" s="262">
        <v>-157.86</v>
      </c>
      <c r="L211" s="262">
        <v>-128.78</v>
      </c>
    </row>
    <row r="212" spans="1:12" ht="13.5" thickBot="1">
      <c r="A212" s="261" t="s">
        <v>563</v>
      </c>
      <c r="B212" s="261" t="s">
        <v>564</v>
      </c>
      <c r="C212" s="262">
        <v>7815</v>
      </c>
      <c r="D212" s="263">
        <v>6394.47</v>
      </c>
      <c r="E212" s="262">
        <v>696.32</v>
      </c>
      <c r="F212" s="263">
        <v>-5698.15</v>
      </c>
      <c r="G212" s="262">
        <v>0</v>
      </c>
      <c r="H212" s="262">
        <v>0</v>
      </c>
      <c r="I212" s="262">
        <v>0</v>
      </c>
      <c r="J212" s="262">
        <v>0</v>
      </c>
      <c r="K212" s="263">
        <v>-5698.15</v>
      </c>
      <c r="L212" s="262">
        <v>-24.22</v>
      </c>
    </row>
    <row r="213" spans="1:12" ht="13.5" thickBot="1">
      <c r="A213" s="261" t="s">
        <v>565</v>
      </c>
      <c r="B213" s="261" t="s">
        <v>562</v>
      </c>
      <c r="C213" s="262">
        <v>15723</v>
      </c>
      <c r="D213" s="263">
        <v>24016.8</v>
      </c>
      <c r="E213" s="263">
        <v>3144.6</v>
      </c>
      <c r="F213" s="262">
        <v>0</v>
      </c>
      <c r="G213" s="262">
        <v>0</v>
      </c>
      <c r="H213" s="263">
        <v>-1132.06</v>
      </c>
      <c r="I213" s="262">
        <v>0</v>
      </c>
      <c r="J213" s="262">
        <v>0</v>
      </c>
      <c r="K213" s="263">
        <v>-1132.06</v>
      </c>
      <c r="L213" s="262">
        <v>0</v>
      </c>
    </row>
    <row r="214" spans="1:12" ht="13.5" thickBot="1">
      <c r="A214" s="261" t="s">
        <v>566</v>
      </c>
      <c r="B214" s="261" t="s">
        <v>562</v>
      </c>
      <c r="C214" s="262">
        <v>30499</v>
      </c>
      <c r="D214" s="263">
        <v>46768.75</v>
      </c>
      <c r="E214" s="263">
        <v>3769.68</v>
      </c>
      <c r="F214" s="262">
        <v>0</v>
      </c>
      <c r="G214" s="262">
        <v>0</v>
      </c>
      <c r="H214" s="262">
        <v>-170.79</v>
      </c>
      <c r="I214" s="262">
        <v>0</v>
      </c>
      <c r="J214" s="262">
        <v>0</v>
      </c>
      <c r="K214" s="262">
        <v>-170.79</v>
      </c>
      <c r="L214" s="262">
        <v>3.05</v>
      </c>
    </row>
    <row r="215" spans="1:12" ht="13.5" thickBot="1">
      <c r="A215" s="261" t="s">
        <v>566</v>
      </c>
      <c r="B215" s="261" t="s">
        <v>564</v>
      </c>
      <c r="C215" s="262">
        <v>1708</v>
      </c>
      <c r="D215" s="263">
        <v>1587.8</v>
      </c>
      <c r="E215" s="262">
        <v>211.11</v>
      </c>
      <c r="F215" s="263">
        <v>-1376.69</v>
      </c>
      <c r="G215" s="262">
        <v>0</v>
      </c>
      <c r="H215" s="262">
        <v>0</v>
      </c>
      <c r="I215" s="262">
        <v>0</v>
      </c>
      <c r="J215" s="262">
        <v>0</v>
      </c>
      <c r="K215" s="263">
        <v>-1376.69</v>
      </c>
      <c r="L215" s="262">
        <v>0.17</v>
      </c>
    </row>
    <row r="216" spans="1:12" ht="13.5" thickBot="1">
      <c r="A216" s="261" t="s">
        <v>567</v>
      </c>
      <c r="B216" s="261" t="s">
        <v>562</v>
      </c>
      <c r="C216" s="262">
        <v>17198</v>
      </c>
      <c r="D216" s="263">
        <v>28692.21</v>
      </c>
      <c r="E216" s="263">
        <v>5026.98</v>
      </c>
      <c r="F216" s="262">
        <v>0</v>
      </c>
      <c r="G216" s="262">
        <v>0</v>
      </c>
      <c r="H216" s="263">
        <v>-2478.23</v>
      </c>
      <c r="I216" s="262">
        <v>0</v>
      </c>
      <c r="J216" s="262">
        <v>0</v>
      </c>
      <c r="K216" s="263">
        <v>-2478.23</v>
      </c>
      <c r="L216" s="262">
        <v>36.12</v>
      </c>
    </row>
    <row r="217" spans="1:12" ht="13.5" thickBot="1">
      <c r="A217" s="261" t="s">
        <v>567</v>
      </c>
      <c r="B217" s="261" t="s">
        <v>564</v>
      </c>
      <c r="C217" s="262">
        <v>1000</v>
      </c>
      <c r="D217" s="263">
        <v>1055.25</v>
      </c>
      <c r="E217" s="262">
        <v>292.3</v>
      </c>
      <c r="F217" s="262">
        <v>-762.95</v>
      </c>
      <c r="G217" s="262">
        <v>0</v>
      </c>
      <c r="H217" s="262">
        <v>0</v>
      </c>
      <c r="I217" s="262">
        <v>0</v>
      </c>
      <c r="J217" s="262">
        <v>0</v>
      </c>
      <c r="K217" s="262">
        <v>-762.95</v>
      </c>
      <c r="L217" s="262">
        <v>2.1</v>
      </c>
    </row>
    <row r="218" spans="1:12" ht="13.5" thickBot="1">
      <c r="A218" s="261" t="s">
        <v>568</v>
      </c>
      <c r="B218" s="261" t="s">
        <v>562</v>
      </c>
      <c r="C218" s="262">
        <v>10000</v>
      </c>
      <c r="D218" s="263">
        <v>7780</v>
      </c>
      <c r="E218" s="263">
        <v>2065</v>
      </c>
      <c r="F218" s="262">
        <v>0</v>
      </c>
      <c r="G218" s="262">
        <v>0</v>
      </c>
      <c r="H218" s="262">
        <v>-185</v>
      </c>
      <c r="I218" s="262">
        <v>0</v>
      </c>
      <c r="J218" s="262">
        <v>0</v>
      </c>
      <c r="K218" s="262">
        <v>-185</v>
      </c>
      <c r="L218" s="262">
        <v>0</v>
      </c>
    </row>
    <row r="219" spans="1:12" ht="13.5" thickBot="1">
      <c r="A219" s="261" t="s">
        <v>568</v>
      </c>
      <c r="B219" s="261" t="s">
        <v>564</v>
      </c>
      <c r="C219" s="262">
        <v>14511</v>
      </c>
      <c r="D219" s="263">
        <v>13684.76</v>
      </c>
      <c r="E219" s="263">
        <v>2996.52</v>
      </c>
      <c r="F219" s="263">
        <v>-10688.24</v>
      </c>
      <c r="G219" s="262">
        <v>0</v>
      </c>
      <c r="H219" s="262">
        <v>0</v>
      </c>
      <c r="I219" s="262">
        <v>0</v>
      </c>
      <c r="J219" s="262">
        <v>0</v>
      </c>
      <c r="K219" s="263">
        <v>-10688.24</v>
      </c>
      <c r="L219" s="262">
        <v>0</v>
      </c>
    </row>
    <row r="220" spans="1:12" ht="13.5" thickBot="1">
      <c r="A220" s="261" t="s">
        <v>569</v>
      </c>
      <c r="B220" s="261" t="s">
        <v>562</v>
      </c>
      <c r="C220" s="262">
        <v>40723</v>
      </c>
      <c r="D220" s="263">
        <v>31540.41</v>
      </c>
      <c r="E220" s="263">
        <v>13695.14</v>
      </c>
      <c r="F220" s="262">
        <v>0</v>
      </c>
      <c r="G220" s="262">
        <v>0</v>
      </c>
      <c r="H220" s="262">
        <v>-993.65</v>
      </c>
      <c r="I220" s="262">
        <v>0</v>
      </c>
      <c r="J220" s="262">
        <v>0</v>
      </c>
      <c r="K220" s="262">
        <v>-993.65</v>
      </c>
      <c r="L220" s="262">
        <v>-342.08</v>
      </c>
    </row>
    <row r="221" spans="1:12" ht="13.5" thickBot="1">
      <c r="A221" s="261" t="s">
        <v>569</v>
      </c>
      <c r="B221" s="261" t="s">
        <v>564</v>
      </c>
      <c r="C221" s="262">
        <v>1000</v>
      </c>
      <c r="D221" s="263">
        <v>1618.05</v>
      </c>
      <c r="E221" s="262">
        <v>336.3</v>
      </c>
      <c r="F221" s="263">
        <v>-1281.75</v>
      </c>
      <c r="G221" s="262">
        <v>0</v>
      </c>
      <c r="H221" s="262">
        <v>0</v>
      </c>
      <c r="I221" s="262">
        <v>0</v>
      </c>
      <c r="J221" s="262">
        <v>0</v>
      </c>
      <c r="K221" s="263">
        <v>-1281.75</v>
      </c>
      <c r="L221" s="262">
        <v>-8.4</v>
      </c>
    </row>
    <row r="222" spans="1:12" ht="13.5" thickBot="1">
      <c r="A222" s="261" t="s">
        <v>570</v>
      </c>
      <c r="B222" s="261" t="s">
        <v>562</v>
      </c>
      <c r="C222" s="262">
        <v>13000</v>
      </c>
      <c r="D222" s="263">
        <v>11744</v>
      </c>
      <c r="E222" s="263">
        <v>2515.5</v>
      </c>
      <c r="F222" s="262">
        <v>0</v>
      </c>
      <c r="G222" s="262">
        <v>0</v>
      </c>
      <c r="H222" s="262">
        <v>-104</v>
      </c>
      <c r="I222" s="262">
        <v>0</v>
      </c>
      <c r="J222" s="262">
        <v>0</v>
      </c>
      <c r="K222" s="262">
        <v>-104</v>
      </c>
      <c r="L222" s="262">
        <v>39</v>
      </c>
    </row>
    <row r="223" spans="1:12" ht="13.5" thickBot="1">
      <c r="A223" s="261" t="s">
        <v>570</v>
      </c>
      <c r="B223" s="261" t="s">
        <v>564</v>
      </c>
      <c r="C223" s="262">
        <v>5258</v>
      </c>
      <c r="D223" s="263">
        <v>4586.95</v>
      </c>
      <c r="E223" s="263">
        <v>1017.42</v>
      </c>
      <c r="F223" s="263">
        <v>-3569.53</v>
      </c>
      <c r="G223" s="262">
        <v>0</v>
      </c>
      <c r="H223" s="262">
        <v>0</v>
      </c>
      <c r="I223" s="262">
        <v>0</v>
      </c>
      <c r="J223" s="262">
        <v>0</v>
      </c>
      <c r="K223" s="263">
        <v>-3569.53</v>
      </c>
      <c r="L223" s="262">
        <v>15.77</v>
      </c>
    </row>
    <row r="224" spans="1:12" ht="13.5" thickBot="1">
      <c r="A224" s="261" t="s">
        <v>571</v>
      </c>
      <c r="B224" s="261" t="s">
        <v>564</v>
      </c>
      <c r="C224" s="262">
        <v>2000</v>
      </c>
      <c r="D224" s="263">
        <v>1407</v>
      </c>
      <c r="E224" s="262">
        <v>0</v>
      </c>
      <c r="F224" s="263">
        <v>-1407</v>
      </c>
      <c r="G224" s="262">
        <v>0</v>
      </c>
      <c r="H224" s="262">
        <v>0</v>
      </c>
      <c r="I224" s="262">
        <v>0</v>
      </c>
      <c r="J224" s="262">
        <v>0</v>
      </c>
      <c r="K224" s="263">
        <v>-1407</v>
      </c>
      <c r="L224" s="262">
        <v>0</v>
      </c>
    </row>
    <row r="225" spans="1:12" ht="13.5" thickBot="1">
      <c r="A225" s="261" t="s">
        <v>572</v>
      </c>
      <c r="B225" s="261" t="s">
        <v>564</v>
      </c>
      <c r="C225" s="262">
        <v>10519</v>
      </c>
      <c r="D225" s="263">
        <v>32854.92</v>
      </c>
      <c r="E225" s="263">
        <v>6846.82</v>
      </c>
      <c r="F225" s="263">
        <v>-26008.1</v>
      </c>
      <c r="G225" s="262">
        <v>0</v>
      </c>
      <c r="H225" s="262">
        <v>0</v>
      </c>
      <c r="I225" s="262">
        <v>0</v>
      </c>
      <c r="J225" s="262">
        <v>0</v>
      </c>
      <c r="K225" s="263">
        <v>-26008.1</v>
      </c>
      <c r="L225" s="262">
        <v>0</v>
      </c>
    </row>
    <row r="226" spans="1:12" ht="13.5" thickBot="1">
      <c r="A226" s="261" t="s">
        <v>573</v>
      </c>
      <c r="B226" s="261" t="s">
        <v>562</v>
      </c>
      <c r="C226" s="262">
        <v>2000</v>
      </c>
      <c r="D226" s="263">
        <v>2579.12</v>
      </c>
      <c r="E226" s="263">
        <v>2249.6</v>
      </c>
      <c r="F226" s="262">
        <v>0</v>
      </c>
      <c r="G226" s="262">
        <v>0</v>
      </c>
      <c r="H226" s="262">
        <v>295</v>
      </c>
      <c r="I226" s="262">
        <v>0</v>
      </c>
      <c r="J226" s="262">
        <v>0</v>
      </c>
      <c r="K226" s="262">
        <v>295</v>
      </c>
      <c r="L226" s="262">
        <v>0</v>
      </c>
    </row>
    <row r="227" spans="1:12" ht="13.5" thickBot="1">
      <c r="A227" s="261" t="s">
        <v>574</v>
      </c>
      <c r="B227" s="261" t="s">
        <v>562</v>
      </c>
      <c r="C227" s="262">
        <v>1714</v>
      </c>
      <c r="D227" s="263">
        <v>1776.06</v>
      </c>
      <c r="E227" s="263">
        <v>1300.75</v>
      </c>
      <c r="F227" s="262">
        <v>0</v>
      </c>
      <c r="G227" s="262">
        <v>0</v>
      </c>
      <c r="H227" s="262">
        <v>392.33</v>
      </c>
      <c r="I227" s="262">
        <v>0</v>
      </c>
      <c r="J227" s="262">
        <v>0</v>
      </c>
      <c r="K227" s="262">
        <v>392.33</v>
      </c>
      <c r="L227" s="262">
        <v>0</v>
      </c>
    </row>
    <row r="228" spans="1:12" ht="13.5" thickBot="1">
      <c r="A228" s="261" t="s">
        <v>575</v>
      </c>
      <c r="B228" s="261" t="s">
        <v>564</v>
      </c>
      <c r="C228" s="262">
        <v>21</v>
      </c>
      <c r="D228" s="263">
        <v>52617.79</v>
      </c>
      <c r="E228" s="263">
        <v>36069.11</v>
      </c>
      <c r="F228" s="263">
        <v>-16548.68</v>
      </c>
      <c r="G228" s="262">
        <v>0</v>
      </c>
      <c r="H228" s="262">
        <v>0</v>
      </c>
      <c r="I228" s="262">
        <v>0</v>
      </c>
      <c r="J228" s="262">
        <v>0</v>
      </c>
      <c r="K228" s="263">
        <v>-16548.68</v>
      </c>
      <c r="L228" s="263">
        <v>10854.41</v>
      </c>
    </row>
    <row r="229" spans="1:12" ht="13.5" thickBot="1">
      <c r="A229" s="261" t="s">
        <v>576</v>
      </c>
      <c r="B229" s="261" t="s">
        <v>562</v>
      </c>
      <c r="C229" s="262">
        <v>37883</v>
      </c>
      <c r="D229" s="263">
        <v>19473.43</v>
      </c>
      <c r="E229" s="263">
        <v>1030.42</v>
      </c>
      <c r="F229" s="262">
        <v>0</v>
      </c>
      <c r="G229" s="262">
        <v>0</v>
      </c>
      <c r="H229" s="262">
        <v>-34.09</v>
      </c>
      <c r="I229" s="262">
        <v>0</v>
      </c>
      <c r="J229" s="262">
        <v>0</v>
      </c>
      <c r="K229" s="262">
        <v>-34.09</v>
      </c>
      <c r="L229" s="262">
        <v>-11.36</v>
      </c>
    </row>
    <row r="230" spans="1:12" ht="13.5" thickBot="1">
      <c r="A230" s="261" t="s">
        <v>577</v>
      </c>
      <c r="B230" s="261" t="s">
        <v>562</v>
      </c>
      <c r="C230" s="262">
        <v>12395</v>
      </c>
      <c r="D230" s="263">
        <v>4410.5</v>
      </c>
      <c r="E230" s="262">
        <v>85.53</v>
      </c>
      <c r="F230" s="262">
        <v>0</v>
      </c>
      <c r="G230" s="262">
        <v>0</v>
      </c>
      <c r="H230" s="262">
        <v>8.68</v>
      </c>
      <c r="I230" s="262">
        <v>0</v>
      </c>
      <c r="J230" s="262">
        <v>0</v>
      </c>
      <c r="K230" s="262">
        <v>8.68</v>
      </c>
      <c r="L230" s="262">
        <v>3.72</v>
      </c>
    </row>
    <row r="231" spans="1:12" ht="13.5" thickBot="1">
      <c r="A231" s="261" t="s">
        <v>577</v>
      </c>
      <c r="B231" s="261" t="s">
        <v>564</v>
      </c>
      <c r="C231" s="262">
        <v>16020</v>
      </c>
      <c r="D231" s="263">
        <v>7469.99</v>
      </c>
      <c r="E231" s="262">
        <v>110.54</v>
      </c>
      <c r="F231" s="263">
        <v>-7359.45</v>
      </c>
      <c r="G231" s="262">
        <v>0</v>
      </c>
      <c r="H231" s="262">
        <v>0</v>
      </c>
      <c r="I231" s="262">
        <v>0</v>
      </c>
      <c r="J231" s="262">
        <v>0</v>
      </c>
      <c r="K231" s="263">
        <v>-7359.45</v>
      </c>
      <c r="L231" s="262">
        <v>4.81</v>
      </c>
    </row>
    <row r="232" spans="1:12" ht="13.5" thickBot="1">
      <c r="A232" s="261" t="s">
        <v>578</v>
      </c>
      <c r="B232" s="261" t="s">
        <v>564</v>
      </c>
      <c r="C232" s="262">
        <v>23916</v>
      </c>
      <c r="D232" s="263">
        <v>18599.6</v>
      </c>
      <c r="E232" s="262">
        <v>722.26</v>
      </c>
      <c r="F232" s="263">
        <v>-17877.34</v>
      </c>
      <c r="G232" s="262">
        <v>0</v>
      </c>
      <c r="H232" s="262">
        <v>0</v>
      </c>
      <c r="I232" s="262">
        <v>0</v>
      </c>
      <c r="J232" s="262">
        <v>0</v>
      </c>
      <c r="K232" s="263">
        <v>-17877.34</v>
      </c>
      <c r="L232" s="262">
        <v>-9.57</v>
      </c>
    </row>
    <row r="233" spans="1:12" ht="13.5" thickBot="1">
      <c r="A233" s="261" t="s">
        <v>578</v>
      </c>
      <c r="B233" s="261" t="s">
        <v>562</v>
      </c>
      <c r="C233" s="262">
        <v>10000</v>
      </c>
      <c r="D233" s="263">
        <v>2365</v>
      </c>
      <c r="E233" s="262">
        <v>302</v>
      </c>
      <c r="F233" s="262">
        <v>0</v>
      </c>
      <c r="G233" s="262">
        <v>0</v>
      </c>
      <c r="H233" s="262">
        <v>29</v>
      </c>
      <c r="I233" s="262">
        <v>0</v>
      </c>
      <c r="J233" s="262">
        <v>0</v>
      </c>
      <c r="K233" s="262">
        <v>29</v>
      </c>
      <c r="L233" s="262">
        <v>-4</v>
      </c>
    </row>
    <row r="234" spans="1:12" ht="13.5" thickBot="1">
      <c r="A234" s="261" t="s">
        <v>579</v>
      </c>
      <c r="B234" s="261" t="s">
        <v>562</v>
      </c>
      <c r="C234" s="262">
        <v>135000</v>
      </c>
      <c r="D234" s="263">
        <v>143453.14</v>
      </c>
      <c r="E234" s="263">
        <v>146731.5</v>
      </c>
      <c r="F234" s="262">
        <v>0</v>
      </c>
      <c r="G234" s="262">
        <v>0</v>
      </c>
      <c r="H234" s="263">
        <v>11081.5</v>
      </c>
      <c r="I234" s="262">
        <v>0</v>
      </c>
      <c r="J234" s="262">
        <v>0</v>
      </c>
      <c r="K234" s="263">
        <v>11081.5</v>
      </c>
      <c r="L234" s="263">
        <v>7579.5</v>
      </c>
    </row>
    <row r="235" spans="1:12" ht="13.5" thickBot="1">
      <c r="A235" s="261" t="s">
        <v>579</v>
      </c>
      <c r="B235" s="261" t="s">
        <v>564</v>
      </c>
      <c r="C235" s="262">
        <v>208143</v>
      </c>
      <c r="D235" s="263">
        <v>215884.58</v>
      </c>
      <c r="E235" s="263">
        <v>226230.63</v>
      </c>
      <c r="F235" s="263">
        <v>10346.05</v>
      </c>
      <c r="G235" s="262">
        <v>0</v>
      </c>
      <c r="H235" s="262">
        <v>0</v>
      </c>
      <c r="I235" s="262">
        <v>0</v>
      </c>
      <c r="J235" s="262">
        <v>0</v>
      </c>
      <c r="K235" s="263">
        <v>10346.05</v>
      </c>
      <c r="L235" s="263">
        <v>11593.57</v>
      </c>
    </row>
    <row r="236" spans="1:12" ht="13.5" thickBot="1">
      <c r="A236" s="443" t="s">
        <v>130</v>
      </c>
      <c r="B236" s="444"/>
      <c r="C236" s="444"/>
      <c r="D236" s="444"/>
      <c r="E236" s="444"/>
      <c r="F236" s="444"/>
      <c r="G236" s="444"/>
      <c r="H236" s="444"/>
      <c r="I236" s="444"/>
      <c r="J236" s="444"/>
      <c r="K236" s="444"/>
      <c r="L236" s="445"/>
    </row>
    <row r="237" spans="1:12" ht="13.5" customHeight="1" thickBot="1">
      <c r="A237" s="261" t="s">
        <v>580</v>
      </c>
      <c r="B237" s="261" t="s">
        <v>562</v>
      </c>
      <c r="C237" s="262">
        <v>20000</v>
      </c>
      <c r="D237" s="263">
        <v>1879.06</v>
      </c>
      <c r="E237" s="263">
        <v>2022</v>
      </c>
      <c r="F237" s="262">
        <v>0</v>
      </c>
      <c r="G237" s="262">
        <v>0</v>
      </c>
      <c r="H237" s="262">
        <v>-118.93</v>
      </c>
      <c r="I237" s="262">
        <v>0</v>
      </c>
      <c r="J237" s="262">
        <v>0</v>
      </c>
      <c r="K237" s="262">
        <v>-118.93</v>
      </c>
      <c r="L237" s="262">
        <v>12</v>
      </c>
    </row>
    <row r="238" spans="1:12" ht="13.5" thickBot="1">
      <c r="A238" s="261" t="s">
        <v>581</v>
      </c>
      <c r="B238" s="261" t="s">
        <v>562</v>
      </c>
      <c r="C238" s="262">
        <v>20266</v>
      </c>
      <c r="D238" s="263">
        <v>4463.2</v>
      </c>
      <c r="E238" s="263">
        <v>6049.4</v>
      </c>
      <c r="F238" s="262">
        <v>0</v>
      </c>
      <c r="G238" s="262">
        <v>0</v>
      </c>
      <c r="H238" s="262">
        <v>0</v>
      </c>
      <c r="I238" s="262">
        <v>0</v>
      </c>
      <c r="J238" s="262">
        <v>0</v>
      </c>
      <c r="K238" s="262">
        <v>0</v>
      </c>
      <c r="L238" s="262">
        <v>0</v>
      </c>
    </row>
    <row r="239" spans="1:12" ht="13.5" thickBot="1">
      <c r="A239" s="261" t="s">
        <v>581</v>
      </c>
      <c r="B239" s="261" t="s">
        <v>564</v>
      </c>
      <c r="C239" s="262">
        <v>42000</v>
      </c>
      <c r="D239" s="263">
        <v>4990.81</v>
      </c>
      <c r="E239" s="263">
        <v>12537</v>
      </c>
      <c r="F239" s="263">
        <v>7546.19</v>
      </c>
      <c r="G239" s="262">
        <v>0</v>
      </c>
      <c r="H239" s="262">
        <v>0</v>
      </c>
      <c r="I239" s="262">
        <v>0</v>
      </c>
      <c r="J239" s="262">
        <v>0</v>
      </c>
      <c r="K239" s="263">
        <v>7546.19</v>
      </c>
      <c r="L239" s="262">
        <v>0</v>
      </c>
    </row>
    <row r="240" spans="1:12" ht="13.5" thickBot="1">
      <c r="A240" s="261" t="s">
        <v>582</v>
      </c>
      <c r="B240" s="261" t="s">
        <v>562</v>
      </c>
      <c r="C240" s="262">
        <v>23000</v>
      </c>
      <c r="D240" s="263">
        <v>5556.97</v>
      </c>
      <c r="E240" s="263">
        <v>6872.4</v>
      </c>
      <c r="F240" s="262">
        <v>0</v>
      </c>
      <c r="G240" s="262">
        <v>0</v>
      </c>
      <c r="H240" s="262">
        <v>-13.8</v>
      </c>
      <c r="I240" s="262">
        <v>0</v>
      </c>
      <c r="J240" s="262">
        <v>0</v>
      </c>
      <c r="K240" s="262">
        <v>-13.8</v>
      </c>
      <c r="L240" s="262">
        <v>-13.8</v>
      </c>
    </row>
    <row r="241" spans="1:12" ht="13.5" thickBot="1">
      <c r="A241" s="261" t="s">
        <v>582</v>
      </c>
      <c r="B241" s="261" t="s">
        <v>564</v>
      </c>
      <c r="C241" s="262">
        <v>42000</v>
      </c>
      <c r="D241" s="263">
        <v>4741.9</v>
      </c>
      <c r="E241" s="263">
        <v>12549.6</v>
      </c>
      <c r="F241" s="263">
        <v>7807.7</v>
      </c>
      <c r="G241" s="262">
        <v>0</v>
      </c>
      <c r="H241" s="262">
        <v>0</v>
      </c>
      <c r="I241" s="262">
        <v>0</v>
      </c>
      <c r="J241" s="262">
        <v>0</v>
      </c>
      <c r="K241" s="263">
        <v>7807.7</v>
      </c>
      <c r="L241" s="262">
        <v>-25.2</v>
      </c>
    </row>
    <row r="242" spans="1:12" ht="13.5" thickBot="1">
      <c r="A242" s="261" t="s">
        <v>583</v>
      </c>
      <c r="B242" s="261" t="s">
        <v>564</v>
      </c>
      <c r="C242" s="262">
        <v>42000</v>
      </c>
      <c r="D242" s="263">
        <v>4762.78</v>
      </c>
      <c r="E242" s="263">
        <v>12537</v>
      </c>
      <c r="F242" s="263">
        <v>7774.22</v>
      </c>
      <c r="G242" s="262">
        <v>0</v>
      </c>
      <c r="H242" s="262">
        <v>0</v>
      </c>
      <c r="I242" s="262">
        <v>0</v>
      </c>
      <c r="J242" s="262">
        <v>0</v>
      </c>
      <c r="K242" s="263">
        <v>7774.22</v>
      </c>
      <c r="L242" s="262">
        <v>0</v>
      </c>
    </row>
    <row r="243" spans="1:12" ht="13.5" thickBot="1">
      <c r="A243" s="261" t="s">
        <v>583</v>
      </c>
      <c r="B243" s="261" t="s">
        <v>562</v>
      </c>
      <c r="C243" s="262">
        <v>61000</v>
      </c>
      <c r="D243" s="263">
        <v>14543.06</v>
      </c>
      <c r="E243" s="263">
        <v>18208.5</v>
      </c>
      <c r="F243" s="262">
        <v>0</v>
      </c>
      <c r="G243" s="262">
        <v>0</v>
      </c>
      <c r="H243" s="262">
        <v>0</v>
      </c>
      <c r="I243" s="262">
        <v>0</v>
      </c>
      <c r="J243" s="262">
        <v>0</v>
      </c>
      <c r="K243" s="262">
        <v>0</v>
      </c>
      <c r="L243" s="262">
        <v>0</v>
      </c>
    </row>
    <row r="244" spans="1:12" ht="13.5" thickBot="1">
      <c r="A244" s="261" t="s">
        <v>584</v>
      </c>
      <c r="B244" s="261" t="s">
        <v>562</v>
      </c>
      <c r="C244" s="262">
        <v>5000</v>
      </c>
      <c r="D244" s="263">
        <v>1574.56</v>
      </c>
      <c r="E244" s="263">
        <v>1984</v>
      </c>
      <c r="F244" s="262">
        <v>0</v>
      </c>
      <c r="G244" s="262">
        <v>0</v>
      </c>
      <c r="H244" s="262">
        <v>4</v>
      </c>
      <c r="I244" s="262">
        <v>0</v>
      </c>
      <c r="J244" s="262">
        <v>0</v>
      </c>
      <c r="K244" s="262">
        <v>4</v>
      </c>
      <c r="L244" s="262">
        <v>0</v>
      </c>
    </row>
    <row r="245" spans="1:12" ht="13.5" thickBot="1">
      <c r="A245" s="261" t="s">
        <v>584</v>
      </c>
      <c r="B245" s="261" t="s">
        <v>564</v>
      </c>
      <c r="C245" s="262">
        <v>57000</v>
      </c>
      <c r="D245" s="263">
        <v>9046.13</v>
      </c>
      <c r="E245" s="263">
        <v>22617.6</v>
      </c>
      <c r="F245" s="263">
        <v>13571.47</v>
      </c>
      <c r="G245" s="262">
        <v>0</v>
      </c>
      <c r="H245" s="262">
        <v>0</v>
      </c>
      <c r="I245" s="262">
        <v>0</v>
      </c>
      <c r="J245" s="262">
        <v>0</v>
      </c>
      <c r="K245" s="263">
        <v>13571.47</v>
      </c>
      <c r="L245" s="262">
        <v>0</v>
      </c>
    </row>
    <row r="246" spans="1:12" ht="13.5" thickBot="1">
      <c r="A246" s="261" t="s">
        <v>585</v>
      </c>
      <c r="B246" s="261" t="s">
        <v>564</v>
      </c>
      <c r="C246" s="262">
        <v>60000</v>
      </c>
      <c r="D246" s="263">
        <v>15537.04</v>
      </c>
      <c r="E246" s="263">
        <v>29400</v>
      </c>
      <c r="F246" s="263">
        <v>13862.96</v>
      </c>
      <c r="G246" s="262">
        <v>0</v>
      </c>
      <c r="H246" s="262">
        <v>0</v>
      </c>
      <c r="I246" s="262">
        <v>0</v>
      </c>
      <c r="J246" s="262">
        <v>0</v>
      </c>
      <c r="K246" s="263">
        <v>13862.96</v>
      </c>
      <c r="L246" s="262">
        <v>-270</v>
      </c>
    </row>
    <row r="247" spans="1:12" ht="13.5" thickBot="1">
      <c r="A247" s="261" t="s">
        <v>585</v>
      </c>
      <c r="B247" s="261" t="s">
        <v>562</v>
      </c>
      <c r="C247" s="262">
        <v>145296</v>
      </c>
      <c r="D247" s="263">
        <v>52411.09</v>
      </c>
      <c r="E247" s="263">
        <v>71195.04</v>
      </c>
      <c r="F247" s="262">
        <v>0</v>
      </c>
      <c r="G247" s="262">
        <v>0</v>
      </c>
      <c r="H247" s="262">
        <v>0</v>
      </c>
      <c r="I247" s="262">
        <v>0</v>
      </c>
      <c r="J247" s="262">
        <v>0</v>
      </c>
      <c r="K247" s="262">
        <v>0</v>
      </c>
      <c r="L247" s="262">
        <v>-653.83</v>
      </c>
    </row>
    <row r="248" spans="1:12" ht="13.5" thickBot="1">
      <c r="A248" s="261" t="s">
        <v>586</v>
      </c>
      <c r="B248" s="261" t="s">
        <v>564</v>
      </c>
      <c r="C248" s="262">
        <v>42500</v>
      </c>
      <c r="D248" s="263">
        <v>6920.29</v>
      </c>
      <c r="E248" s="263">
        <v>16830</v>
      </c>
      <c r="F248" s="263">
        <v>9909.71</v>
      </c>
      <c r="G248" s="262">
        <v>0</v>
      </c>
      <c r="H248" s="262">
        <v>0</v>
      </c>
      <c r="I248" s="262">
        <v>0</v>
      </c>
      <c r="J248" s="262">
        <v>0</v>
      </c>
      <c r="K248" s="263">
        <v>9909.71</v>
      </c>
      <c r="L248" s="263">
        <v>-2456.18</v>
      </c>
    </row>
    <row r="249" spans="1:12" ht="13.5" thickBot="1">
      <c r="A249" s="261" t="s">
        <v>586</v>
      </c>
      <c r="B249" s="261" t="s">
        <v>562</v>
      </c>
      <c r="C249" s="262">
        <v>324348</v>
      </c>
      <c r="D249" s="263">
        <v>89729.55</v>
      </c>
      <c r="E249" s="263">
        <v>128441.81</v>
      </c>
      <c r="F249" s="262">
        <v>0</v>
      </c>
      <c r="G249" s="262">
        <v>0</v>
      </c>
      <c r="H249" s="263">
        <v>-9678.06</v>
      </c>
      <c r="I249" s="262">
        <v>0</v>
      </c>
      <c r="J249" s="262">
        <v>0</v>
      </c>
      <c r="K249" s="263">
        <v>-9678.06</v>
      </c>
      <c r="L249" s="263">
        <v>-9515.89</v>
      </c>
    </row>
    <row r="250" spans="1:12" ht="13.5" thickBot="1">
      <c r="A250" s="261" t="s">
        <v>587</v>
      </c>
      <c r="B250" s="261" t="s">
        <v>562</v>
      </c>
      <c r="C250" s="262">
        <v>64000</v>
      </c>
      <c r="D250" s="263">
        <v>22107.52</v>
      </c>
      <c r="E250" s="263">
        <v>31596.8</v>
      </c>
      <c r="F250" s="262">
        <v>0</v>
      </c>
      <c r="G250" s="262">
        <v>0</v>
      </c>
      <c r="H250" s="262">
        <v>44.8</v>
      </c>
      <c r="I250" s="262">
        <v>0</v>
      </c>
      <c r="J250" s="262">
        <v>0</v>
      </c>
      <c r="K250" s="262">
        <v>44.8</v>
      </c>
      <c r="L250" s="262">
        <v>19.2</v>
      </c>
    </row>
    <row r="251" spans="1:12" ht="13.5" thickBot="1">
      <c r="A251" s="261" t="s">
        <v>588</v>
      </c>
      <c r="B251" s="261" t="s">
        <v>562</v>
      </c>
      <c r="C251" s="262">
        <v>99609</v>
      </c>
      <c r="D251" s="263">
        <v>47751.02</v>
      </c>
      <c r="E251" s="263">
        <v>58868.92</v>
      </c>
      <c r="F251" s="262">
        <v>0</v>
      </c>
      <c r="G251" s="262">
        <v>0</v>
      </c>
      <c r="H251" s="262">
        <v>239.06</v>
      </c>
      <c r="I251" s="262">
        <v>0</v>
      </c>
      <c r="J251" s="262">
        <v>0</v>
      </c>
      <c r="K251" s="262">
        <v>239.06</v>
      </c>
      <c r="L251" s="262">
        <v>0</v>
      </c>
    </row>
    <row r="252" spans="1:12" ht="13.5" thickBot="1">
      <c r="A252" s="261" t="s">
        <v>589</v>
      </c>
      <c r="B252" s="261" t="s">
        <v>562</v>
      </c>
      <c r="C252" s="262">
        <v>144000</v>
      </c>
      <c r="D252" s="263">
        <v>82551.59</v>
      </c>
      <c r="E252" s="263">
        <v>99187.2</v>
      </c>
      <c r="F252" s="262">
        <v>0</v>
      </c>
      <c r="G252" s="262">
        <v>0</v>
      </c>
      <c r="H252" s="262">
        <v>403.2</v>
      </c>
      <c r="I252" s="262">
        <v>0</v>
      </c>
      <c r="J252" s="262">
        <v>0</v>
      </c>
      <c r="K252" s="262">
        <v>403.2</v>
      </c>
      <c r="L252" s="262">
        <v>403.2</v>
      </c>
    </row>
    <row r="253" spans="1:12" ht="13.5" thickBot="1">
      <c r="A253" s="261" t="s">
        <v>590</v>
      </c>
      <c r="B253" s="261" t="s">
        <v>562</v>
      </c>
      <c r="C253" s="262">
        <v>20000</v>
      </c>
      <c r="D253" s="263">
        <v>14271.42</v>
      </c>
      <c r="E253" s="263">
        <v>15692</v>
      </c>
      <c r="F253" s="262">
        <v>0</v>
      </c>
      <c r="G253" s="262">
        <v>0</v>
      </c>
      <c r="H253" s="262">
        <v>44</v>
      </c>
      <c r="I253" s="262">
        <v>0</v>
      </c>
      <c r="J253" s="262">
        <v>0</v>
      </c>
      <c r="K253" s="262">
        <v>44</v>
      </c>
      <c r="L253" s="262">
        <v>12</v>
      </c>
    </row>
    <row r="254" spans="1:12" ht="13.5" thickBot="1">
      <c r="A254" s="261" t="s">
        <v>591</v>
      </c>
      <c r="B254" s="261" t="s">
        <v>562</v>
      </c>
      <c r="C254" s="262">
        <v>12000</v>
      </c>
      <c r="D254" s="263">
        <v>9707.33</v>
      </c>
      <c r="E254" s="263">
        <v>10572</v>
      </c>
      <c r="F254" s="262">
        <v>0</v>
      </c>
      <c r="G254" s="262">
        <v>0</v>
      </c>
      <c r="H254" s="262">
        <v>96</v>
      </c>
      <c r="I254" s="262">
        <v>0</v>
      </c>
      <c r="J254" s="262">
        <v>0</v>
      </c>
      <c r="K254" s="262">
        <v>96</v>
      </c>
      <c r="L254" s="262">
        <v>9.6</v>
      </c>
    </row>
    <row r="255" spans="1:12" ht="13.5" thickBot="1">
      <c r="A255" s="261" t="s">
        <v>591</v>
      </c>
      <c r="B255" s="261" t="s">
        <v>564</v>
      </c>
      <c r="C255" s="262">
        <v>21800</v>
      </c>
      <c r="D255" s="263">
        <v>19401.58</v>
      </c>
      <c r="E255" s="263">
        <v>19205.8</v>
      </c>
      <c r="F255" s="262">
        <v>-195.78</v>
      </c>
      <c r="G255" s="262">
        <v>0</v>
      </c>
      <c r="H255" s="262">
        <v>0</v>
      </c>
      <c r="I255" s="262">
        <v>0</v>
      </c>
      <c r="J255" s="262">
        <v>0</v>
      </c>
      <c r="K255" s="262">
        <v>-195.78</v>
      </c>
      <c r="L255" s="262">
        <v>17.44</v>
      </c>
    </row>
    <row r="256" spans="1:12" ht="13.5" thickBot="1">
      <c r="A256" s="261" t="s">
        <v>592</v>
      </c>
      <c r="B256" s="261" t="s">
        <v>564</v>
      </c>
      <c r="C256" s="262">
        <v>182242</v>
      </c>
      <c r="D256" s="263">
        <v>173357.02</v>
      </c>
      <c r="E256" s="263">
        <v>177758.85</v>
      </c>
      <c r="F256" s="263">
        <v>4401.83</v>
      </c>
      <c r="G256" s="262">
        <v>0</v>
      </c>
      <c r="H256" s="262">
        <v>0</v>
      </c>
      <c r="I256" s="262">
        <v>0</v>
      </c>
      <c r="J256" s="262">
        <v>0</v>
      </c>
      <c r="K256" s="263">
        <v>4401.83</v>
      </c>
      <c r="L256" s="262">
        <v>72.9</v>
      </c>
    </row>
    <row r="257" spans="1:12" ht="13.5" thickBot="1">
      <c r="A257" s="264" t="s">
        <v>593</v>
      </c>
      <c r="B257" s="264">
        <v>46</v>
      </c>
      <c r="C257" s="261"/>
      <c r="D257" s="265">
        <v>1377629.74</v>
      </c>
      <c r="E257" s="265">
        <v>1220835.59</v>
      </c>
      <c r="F257" s="265">
        <v>-17553.53</v>
      </c>
      <c r="G257" s="266">
        <v>0</v>
      </c>
      <c r="H257" s="265">
        <v>-4477.15</v>
      </c>
      <c r="I257" s="266">
        <v>0</v>
      </c>
      <c r="J257" s="266">
        <v>0</v>
      </c>
      <c r="K257" s="265">
        <v>-22030.68</v>
      </c>
      <c r="L257" s="265">
        <v>17067.5</v>
      </c>
    </row>
    <row r="258" spans="1:12" ht="13.5" thickBot="1">
      <c r="A258" s="443" t="s">
        <v>485</v>
      </c>
      <c r="B258" s="444"/>
      <c r="C258" s="444"/>
      <c r="D258" s="444"/>
      <c r="E258" s="444"/>
      <c r="F258" s="444"/>
      <c r="G258" s="444"/>
      <c r="H258" s="444"/>
      <c r="I258" s="444"/>
      <c r="J258" s="444"/>
      <c r="K258" s="444"/>
      <c r="L258" s="445"/>
    </row>
    <row r="259" spans="1:12" ht="13.5" customHeight="1" thickBot="1">
      <c r="A259" s="261" t="s">
        <v>561</v>
      </c>
      <c r="B259" s="261" t="s">
        <v>562</v>
      </c>
      <c r="C259" s="262">
        <v>28971</v>
      </c>
      <c r="D259" s="263">
        <v>49302.12</v>
      </c>
      <c r="E259" s="263">
        <v>5562.43</v>
      </c>
      <c r="F259" s="262">
        <v>0</v>
      </c>
      <c r="G259" s="262">
        <v>0</v>
      </c>
      <c r="H259" s="263">
        <v>-2048.25</v>
      </c>
      <c r="I259" s="262">
        <v>0</v>
      </c>
      <c r="J259" s="262">
        <v>0</v>
      </c>
      <c r="K259" s="263">
        <v>-2048.25</v>
      </c>
      <c r="L259" s="262">
        <v>0</v>
      </c>
    </row>
    <row r="260" spans="1:12" ht="13.5" thickBot="1">
      <c r="A260" s="261" t="s">
        <v>563</v>
      </c>
      <c r="B260" s="261" t="s">
        <v>562</v>
      </c>
      <c r="C260" s="262">
        <v>41540</v>
      </c>
      <c r="D260" s="263">
        <v>60663.12</v>
      </c>
      <c r="E260" s="263">
        <v>3684.6</v>
      </c>
      <c r="F260" s="262">
        <v>0</v>
      </c>
      <c r="G260" s="262">
        <v>0</v>
      </c>
      <c r="H260" s="262">
        <v>-174.47</v>
      </c>
      <c r="I260" s="262">
        <v>0</v>
      </c>
      <c r="J260" s="262">
        <v>0</v>
      </c>
      <c r="K260" s="262">
        <v>-174.47</v>
      </c>
      <c r="L260" s="262">
        <v>-16.61</v>
      </c>
    </row>
    <row r="261" spans="1:12" ht="13.5" thickBot="1">
      <c r="A261" s="261" t="s">
        <v>563</v>
      </c>
      <c r="B261" s="261" t="s">
        <v>564</v>
      </c>
      <c r="C261" s="262">
        <v>7815</v>
      </c>
      <c r="D261" s="263">
        <v>6394.47</v>
      </c>
      <c r="E261" s="262">
        <v>693.19</v>
      </c>
      <c r="F261" s="263">
        <v>-5701.28</v>
      </c>
      <c r="G261" s="262">
        <v>0</v>
      </c>
      <c r="H261" s="262">
        <v>0</v>
      </c>
      <c r="I261" s="262">
        <v>0</v>
      </c>
      <c r="J261" s="262">
        <v>0</v>
      </c>
      <c r="K261" s="263">
        <v>-5701.28</v>
      </c>
      <c r="L261" s="262">
        <v>-3.13</v>
      </c>
    </row>
    <row r="262" spans="1:12" ht="13.5" thickBot="1">
      <c r="A262" s="261" t="s">
        <v>565</v>
      </c>
      <c r="B262" s="261" t="s">
        <v>562</v>
      </c>
      <c r="C262" s="262">
        <v>15723</v>
      </c>
      <c r="D262" s="263">
        <v>24016.8</v>
      </c>
      <c r="E262" s="263">
        <v>3144.6</v>
      </c>
      <c r="F262" s="262">
        <v>0</v>
      </c>
      <c r="G262" s="262">
        <v>0</v>
      </c>
      <c r="H262" s="263">
        <v>-1132.06</v>
      </c>
      <c r="I262" s="262">
        <v>0</v>
      </c>
      <c r="J262" s="262">
        <v>0</v>
      </c>
      <c r="K262" s="263">
        <v>-1132.06</v>
      </c>
      <c r="L262" s="262">
        <v>0</v>
      </c>
    </row>
    <row r="263" spans="1:12" ht="13.5" thickBot="1">
      <c r="A263" s="261" t="s">
        <v>566</v>
      </c>
      <c r="B263" s="261" t="s">
        <v>562</v>
      </c>
      <c r="C263" s="262">
        <v>30499</v>
      </c>
      <c r="D263" s="263">
        <v>46768.75</v>
      </c>
      <c r="E263" s="263">
        <v>3763.58</v>
      </c>
      <c r="F263" s="262">
        <v>0</v>
      </c>
      <c r="G263" s="262">
        <v>0</v>
      </c>
      <c r="H263" s="262">
        <v>-176.89</v>
      </c>
      <c r="I263" s="262">
        <v>0</v>
      </c>
      <c r="J263" s="262">
        <v>0</v>
      </c>
      <c r="K263" s="262">
        <v>-176.89</v>
      </c>
      <c r="L263" s="262">
        <v>-6.1</v>
      </c>
    </row>
    <row r="264" spans="1:12" ht="13.5" thickBot="1">
      <c r="A264" s="261" t="s">
        <v>566</v>
      </c>
      <c r="B264" s="261" t="s">
        <v>564</v>
      </c>
      <c r="C264" s="262">
        <v>1708</v>
      </c>
      <c r="D264" s="263">
        <v>1587.8</v>
      </c>
      <c r="E264" s="262">
        <v>210.77</v>
      </c>
      <c r="F264" s="263">
        <v>-1377.03</v>
      </c>
      <c r="G264" s="262">
        <v>0</v>
      </c>
      <c r="H264" s="262">
        <v>0</v>
      </c>
      <c r="I264" s="262">
        <v>0</v>
      </c>
      <c r="J264" s="262">
        <v>0</v>
      </c>
      <c r="K264" s="263">
        <v>-1377.03</v>
      </c>
      <c r="L264" s="262">
        <v>-0.34</v>
      </c>
    </row>
    <row r="265" spans="1:12" ht="13.5" thickBot="1">
      <c r="A265" s="261" t="s">
        <v>567</v>
      </c>
      <c r="B265" s="261" t="s">
        <v>562</v>
      </c>
      <c r="C265" s="262">
        <v>17198</v>
      </c>
      <c r="D265" s="263">
        <v>28692.21</v>
      </c>
      <c r="E265" s="263">
        <v>5078.57</v>
      </c>
      <c r="F265" s="262">
        <v>0</v>
      </c>
      <c r="G265" s="262">
        <v>0</v>
      </c>
      <c r="H265" s="263">
        <v>-2426.64</v>
      </c>
      <c r="I265" s="262">
        <v>0</v>
      </c>
      <c r="J265" s="262">
        <v>0</v>
      </c>
      <c r="K265" s="263">
        <v>-2426.64</v>
      </c>
      <c r="L265" s="262">
        <v>51.59</v>
      </c>
    </row>
    <row r="266" spans="1:12" ht="13.5" thickBot="1">
      <c r="A266" s="261" t="s">
        <v>567</v>
      </c>
      <c r="B266" s="261" t="s">
        <v>564</v>
      </c>
      <c r="C266" s="262">
        <v>1000</v>
      </c>
      <c r="D266" s="263">
        <v>1055.25</v>
      </c>
      <c r="E266" s="262">
        <v>295.3</v>
      </c>
      <c r="F266" s="262">
        <v>-759.95</v>
      </c>
      <c r="G266" s="262">
        <v>0</v>
      </c>
      <c r="H266" s="262">
        <v>0</v>
      </c>
      <c r="I266" s="262">
        <v>0</v>
      </c>
      <c r="J266" s="262">
        <v>0</v>
      </c>
      <c r="K266" s="262">
        <v>-759.95</v>
      </c>
      <c r="L266" s="262">
        <v>3</v>
      </c>
    </row>
    <row r="267" spans="1:12" ht="13.5" thickBot="1">
      <c r="A267" s="261" t="s">
        <v>568</v>
      </c>
      <c r="B267" s="261" t="s">
        <v>562</v>
      </c>
      <c r="C267" s="262">
        <v>10000</v>
      </c>
      <c r="D267" s="263">
        <v>7780</v>
      </c>
      <c r="E267" s="263">
        <v>2034</v>
      </c>
      <c r="F267" s="262">
        <v>0</v>
      </c>
      <c r="G267" s="262">
        <v>0</v>
      </c>
      <c r="H267" s="262">
        <v>-216</v>
      </c>
      <c r="I267" s="262">
        <v>0</v>
      </c>
      <c r="J267" s="262">
        <v>0</v>
      </c>
      <c r="K267" s="262">
        <v>-216</v>
      </c>
      <c r="L267" s="262">
        <v>-31</v>
      </c>
    </row>
    <row r="268" spans="1:12" ht="13.5" thickBot="1">
      <c r="A268" s="261" t="s">
        <v>568</v>
      </c>
      <c r="B268" s="261" t="s">
        <v>564</v>
      </c>
      <c r="C268" s="262">
        <v>14511</v>
      </c>
      <c r="D268" s="263">
        <v>13684.76</v>
      </c>
      <c r="E268" s="263">
        <v>2951.54</v>
      </c>
      <c r="F268" s="263">
        <v>-10733.22</v>
      </c>
      <c r="G268" s="262">
        <v>0</v>
      </c>
      <c r="H268" s="262">
        <v>0</v>
      </c>
      <c r="I268" s="262">
        <v>0</v>
      </c>
      <c r="J268" s="262">
        <v>0</v>
      </c>
      <c r="K268" s="263">
        <v>-10733.22</v>
      </c>
      <c r="L268" s="262">
        <v>-44.98</v>
      </c>
    </row>
    <row r="269" spans="1:12" ht="13.5" thickBot="1">
      <c r="A269" s="261" t="s">
        <v>569</v>
      </c>
      <c r="B269" s="261" t="s">
        <v>562</v>
      </c>
      <c r="C269" s="262">
        <v>40723</v>
      </c>
      <c r="D269" s="263">
        <v>31540.41</v>
      </c>
      <c r="E269" s="263">
        <v>13695.14</v>
      </c>
      <c r="F269" s="262">
        <v>0</v>
      </c>
      <c r="G269" s="262">
        <v>0</v>
      </c>
      <c r="H269" s="262">
        <v>-993.65</v>
      </c>
      <c r="I269" s="262">
        <v>0</v>
      </c>
      <c r="J269" s="262">
        <v>0</v>
      </c>
      <c r="K269" s="262">
        <v>-993.65</v>
      </c>
      <c r="L269" s="262">
        <v>0</v>
      </c>
    </row>
    <row r="270" spans="1:12" ht="13.5" thickBot="1">
      <c r="A270" s="261" t="s">
        <v>569</v>
      </c>
      <c r="B270" s="261" t="s">
        <v>564</v>
      </c>
      <c r="C270" s="262">
        <v>1000</v>
      </c>
      <c r="D270" s="263">
        <v>1618.05</v>
      </c>
      <c r="E270" s="262">
        <v>336.3</v>
      </c>
      <c r="F270" s="263">
        <v>-1281.75</v>
      </c>
      <c r="G270" s="262">
        <v>0</v>
      </c>
      <c r="H270" s="262">
        <v>0</v>
      </c>
      <c r="I270" s="262">
        <v>0</v>
      </c>
      <c r="J270" s="262">
        <v>0</v>
      </c>
      <c r="K270" s="263">
        <v>-1281.75</v>
      </c>
      <c r="L270" s="262">
        <v>0</v>
      </c>
    </row>
    <row r="271" spans="1:12" ht="13.5" thickBot="1">
      <c r="A271" s="261" t="s">
        <v>570</v>
      </c>
      <c r="B271" s="261" t="s">
        <v>562</v>
      </c>
      <c r="C271" s="262">
        <v>13000</v>
      </c>
      <c r="D271" s="263">
        <v>11744</v>
      </c>
      <c r="E271" s="263">
        <v>2655.9</v>
      </c>
      <c r="F271" s="262">
        <v>0</v>
      </c>
      <c r="G271" s="262">
        <v>0</v>
      </c>
      <c r="H271" s="262">
        <v>36.4</v>
      </c>
      <c r="I271" s="262">
        <v>0</v>
      </c>
      <c r="J271" s="262">
        <v>0</v>
      </c>
      <c r="K271" s="262">
        <v>36.4</v>
      </c>
      <c r="L271" s="262">
        <v>140.4</v>
      </c>
    </row>
    <row r="272" spans="1:12" ht="13.5" thickBot="1">
      <c r="A272" s="261" t="s">
        <v>570</v>
      </c>
      <c r="B272" s="261" t="s">
        <v>564</v>
      </c>
      <c r="C272" s="262">
        <v>5258</v>
      </c>
      <c r="D272" s="263">
        <v>4586.95</v>
      </c>
      <c r="E272" s="263">
        <v>1074.21</v>
      </c>
      <c r="F272" s="263">
        <v>-3512.74</v>
      </c>
      <c r="G272" s="262">
        <v>0</v>
      </c>
      <c r="H272" s="262">
        <v>0</v>
      </c>
      <c r="I272" s="262">
        <v>0</v>
      </c>
      <c r="J272" s="262">
        <v>0</v>
      </c>
      <c r="K272" s="263">
        <v>-3512.74</v>
      </c>
      <c r="L272" s="262">
        <v>56.79</v>
      </c>
    </row>
    <row r="273" spans="1:12" ht="13.5" thickBot="1">
      <c r="A273" s="261" t="s">
        <v>571</v>
      </c>
      <c r="B273" s="261" t="s">
        <v>564</v>
      </c>
      <c r="C273" s="262">
        <v>2000</v>
      </c>
      <c r="D273" s="263">
        <v>1407</v>
      </c>
      <c r="E273" s="262">
        <v>0</v>
      </c>
      <c r="F273" s="263">
        <v>-1407</v>
      </c>
      <c r="G273" s="262">
        <v>0</v>
      </c>
      <c r="H273" s="262">
        <v>0</v>
      </c>
      <c r="I273" s="262">
        <v>0</v>
      </c>
      <c r="J273" s="262">
        <v>0</v>
      </c>
      <c r="K273" s="263">
        <v>-1407</v>
      </c>
      <c r="L273" s="262">
        <v>0</v>
      </c>
    </row>
    <row r="274" spans="1:12" ht="13.5" thickBot="1">
      <c r="A274" s="261" t="s">
        <v>572</v>
      </c>
      <c r="B274" s="261" t="s">
        <v>564</v>
      </c>
      <c r="C274" s="262">
        <v>10519</v>
      </c>
      <c r="D274" s="263">
        <v>32854.92</v>
      </c>
      <c r="E274" s="263">
        <v>6846.82</v>
      </c>
      <c r="F274" s="263">
        <v>-26008.1</v>
      </c>
      <c r="G274" s="262">
        <v>0</v>
      </c>
      <c r="H274" s="262">
        <v>0</v>
      </c>
      <c r="I274" s="262">
        <v>0</v>
      </c>
      <c r="J274" s="262">
        <v>0</v>
      </c>
      <c r="K274" s="263">
        <v>-26008.1</v>
      </c>
      <c r="L274" s="262">
        <v>0</v>
      </c>
    </row>
    <row r="275" spans="1:12" ht="13.5" thickBot="1">
      <c r="A275" s="261" t="s">
        <v>573</v>
      </c>
      <c r="B275" s="261" t="s">
        <v>562</v>
      </c>
      <c r="C275" s="262">
        <v>2000</v>
      </c>
      <c r="D275" s="263">
        <v>2579.12</v>
      </c>
      <c r="E275" s="263">
        <v>2249.6</v>
      </c>
      <c r="F275" s="262">
        <v>0</v>
      </c>
      <c r="G275" s="262">
        <v>0</v>
      </c>
      <c r="H275" s="262">
        <v>295</v>
      </c>
      <c r="I275" s="262">
        <v>0</v>
      </c>
      <c r="J275" s="262">
        <v>0</v>
      </c>
      <c r="K275" s="262">
        <v>295</v>
      </c>
      <c r="L275" s="262">
        <v>0</v>
      </c>
    </row>
    <row r="276" spans="1:12" ht="13.5" thickBot="1">
      <c r="A276" s="261" t="s">
        <v>574</v>
      </c>
      <c r="B276" s="261" t="s">
        <v>562</v>
      </c>
      <c r="C276" s="262">
        <v>1714</v>
      </c>
      <c r="D276" s="263">
        <v>1776.06</v>
      </c>
      <c r="E276" s="263">
        <v>1662.58</v>
      </c>
      <c r="F276" s="262">
        <v>0</v>
      </c>
      <c r="G276" s="262">
        <v>0</v>
      </c>
      <c r="H276" s="262">
        <v>754.16</v>
      </c>
      <c r="I276" s="262">
        <v>0</v>
      </c>
      <c r="J276" s="262">
        <v>0</v>
      </c>
      <c r="K276" s="262">
        <v>754.16</v>
      </c>
      <c r="L276" s="262">
        <v>361.83</v>
      </c>
    </row>
    <row r="277" spans="1:12" ht="13.5" thickBot="1">
      <c r="A277" s="261" t="s">
        <v>575</v>
      </c>
      <c r="B277" s="261" t="s">
        <v>564</v>
      </c>
      <c r="C277" s="262">
        <v>21</v>
      </c>
      <c r="D277" s="263">
        <v>52617.79</v>
      </c>
      <c r="E277" s="263">
        <v>36828.93</v>
      </c>
      <c r="F277" s="263">
        <v>-15788.86</v>
      </c>
      <c r="G277" s="262">
        <v>0</v>
      </c>
      <c r="H277" s="262">
        <v>0</v>
      </c>
      <c r="I277" s="262">
        <v>0</v>
      </c>
      <c r="J277" s="262">
        <v>0</v>
      </c>
      <c r="K277" s="263">
        <v>-15788.86</v>
      </c>
      <c r="L277" s="262">
        <v>759.82</v>
      </c>
    </row>
    <row r="278" spans="1:12" ht="13.5" thickBot="1">
      <c r="A278" s="261" t="s">
        <v>576</v>
      </c>
      <c r="B278" s="261" t="s">
        <v>562</v>
      </c>
      <c r="C278" s="262">
        <v>37883</v>
      </c>
      <c r="D278" s="263">
        <v>19473.43</v>
      </c>
      <c r="E278" s="262">
        <v>984.96</v>
      </c>
      <c r="F278" s="262">
        <v>0</v>
      </c>
      <c r="G278" s="262">
        <v>0</v>
      </c>
      <c r="H278" s="262">
        <v>-79.55</v>
      </c>
      <c r="I278" s="262">
        <v>0</v>
      </c>
      <c r="J278" s="262">
        <v>0</v>
      </c>
      <c r="K278" s="262">
        <v>-79.55</v>
      </c>
      <c r="L278" s="262">
        <v>-45.46</v>
      </c>
    </row>
    <row r="279" spans="1:12" ht="13.5" thickBot="1">
      <c r="A279" s="261" t="s">
        <v>577</v>
      </c>
      <c r="B279" s="261" t="s">
        <v>562</v>
      </c>
      <c r="C279" s="262">
        <v>12395</v>
      </c>
      <c r="D279" s="263">
        <v>4410.5</v>
      </c>
      <c r="E279" s="262">
        <v>86.77</v>
      </c>
      <c r="F279" s="262">
        <v>0</v>
      </c>
      <c r="G279" s="262">
        <v>0</v>
      </c>
      <c r="H279" s="262">
        <v>9.92</v>
      </c>
      <c r="I279" s="262">
        <v>0</v>
      </c>
      <c r="J279" s="262">
        <v>0</v>
      </c>
      <c r="K279" s="262">
        <v>9.92</v>
      </c>
      <c r="L279" s="262">
        <v>1.24</v>
      </c>
    </row>
    <row r="280" spans="1:12" ht="13.5" thickBot="1">
      <c r="A280" s="261" t="s">
        <v>577</v>
      </c>
      <c r="B280" s="261" t="s">
        <v>564</v>
      </c>
      <c r="C280" s="262">
        <v>16020</v>
      </c>
      <c r="D280" s="263">
        <v>7469.99</v>
      </c>
      <c r="E280" s="262">
        <v>112.14</v>
      </c>
      <c r="F280" s="263">
        <v>-7357.85</v>
      </c>
      <c r="G280" s="262">
        <v>0</v>
      </c>
      <c r="H280" s="262">
        <v>0</v>
      </c>
      <c r="I280" s="262">
        <v>0</v>
      </c>
      <c r="J280" s="262">
        <v>0</v>
      </c>
      <c r="K280" s="263">
        <v>-7357.85</v>
      </c>
      <c r="L280" s="262">
        <v>1.6</v>
      </c>
    </row>
    <row r="281" spans="1:12" ht="13.5" thickBot="1">
      <c r="A281" s="261" t="s">
        <v>578</v>
      </c>
      <c r="B281" s="261" t="s">
        <v>564</v>
      </c>
      <c r="C281" s="262">
        <v>23916</v>
      </c>
      <c r="D281" s="263">
        <v>18599.6</v>
      </c>
      <c r="E281" s="262">
        <v>731.83</v>
      </c>
      <c r="F281" s="263">
        <v>-17867.77</v>
      </c>
      <c r="G281" s="262">
        <v>0</v>
      </c>
      <c r="H281" s="262">
        <v>0</v>
      </c>
      <c r="I281" s="262">
        <v>0</v>
      </c>
      <c r="J281" s="262">
        <v>0</v>
      </c>
      <c r="K281" s="263">
        <v>-17867.77</v>
      </c>
      <c r="L281" s="262">
        <v>9.57</v>
      </c>
    </row>
    <row r="282" spans="1:12" ht="13.5" thickBot="1">
      <c r="A282" s="261" t="s">
        <v>578</v>
      </c>
      <c r="B282" s="261" t="s">
        <v>562</v>
      </c>
      <c r="C282" s="262">
        <v>10000</v>
      </c>
      <c r="D282" s="263">
        <v>2365</v>
      </c>
      <c r="E282" s="262">
        <v>306</v>
      </c>
      <c r="F282" s="262">
        <v>0</v>
      </c>
      <c r="G282" s="262">
        <v>0</v>
      </c>
      <c r="H282" s="262">
        <v>33</v>
      </c>
      <c r="I282" s="262">
        <v>0</v>
      </c>
      <c r="J282" s="262">
        <v>0</v>
      </c>
      <c r="K282" s="262">
        <v>33</v>
      </c>
      <c r="L282" s="262">
        <v>4</v>
      </c>
    </row>
    <row r="283" spans="1:12" ht="13.5" thickBot="1">
      <c r="A283" s="261" t="s">
        <v>579</v>
      </c>
      <c r="B283" s="261" t="s">
        <v>562</v>
      </c>
      <c r="C283" s="262">
        <v>135000</v>
      </c>
      <c r="D283" s="263">
        <v>143453.14</v>
      </c>
      <c r="E283" s="263">
        <v>153940.5</v>
      </c>
      <c r="F283" s="262">
        <v>0</v>
      </c>
      <c r="G283" s="262">
        <v>0</v>
      </c>
      <c r="H283" s="263">
        <v>18290.5</v>
      </c>
      <c r="I283" s="262">
        <v>0</v>
      </c>
      <c r="J283" s="262">
        <v>0</v>
      </c>
      <c r="K283" s="263">
        <v>18290.5</v>
      </c>
      <c r="L283" s="263">
        <v>7209</v>
      </c>
    </row>
    <row r="284" spans="1:12" ht="13.5" thickBot="1">
      <c r="A284" s="261" t="s">
        <v>579</v>
      </c>
      <c r="B284" s="261" t="s">
        <v>564</v>
      </c>
      <c r="C284" s="262">
        <v>208143</v>
      </c>
      <c r="D284" s="263">
        <v>215884.58</v>
      </c>
      <c r="E284" s="263">
        <v>237345.46</v>
      </c>
      <c r="F284" s="263">
        <v>21460.88</v>
      </c>
      <c r="G284" s="262">
        <v>0</v>
      </c>
      <c r="H284" s="262">
        <v>0</v>
      </c>
      <c r="I284" s="262">
        <v>0</v>
      </c>
      <c r="J284" s="262">
        <v>0</v>
      </c>
      <c r="K284" s="263">
        <v>21460.88</v>
      </c>
      <c r="L284" s="263">
        <v>11114.83</v>
      </c>
    </row>
    <row r="285" spans="1:12" ht="13.5" thickBot="1">
      <c r="A285" s="443" t="s">
        <v>130</v>
      </c>
      <c r="B285" s="444"/>
      <c r="C285" s="444"/>
      <c r="D285" s="444"/>
      <c r="E285" s="444"/>
      <c r="F285" s="444"/>
      <c r="G285" s="444"/>
      <c r="H285" s="444"/>
      <c r="I285" s="444"/>
      <c r="J285" s="444"/>
      <c r="K285" s="444"/>
      <c r="L285" s="445"/>
    </row>
    <row r="286" spans="1:12" ht="13.5" customHeight="1" thickBot="1">
      <c r="A286" s="261" t="s">
        <v>580</v>
      </c>
      <c r="B286" s="261" t="s">
        <v>562</v>
      </c>
      <c r="C286" s="262">
        <v>20000</v>
      </c>
      <c r="D286" s="263">
        <v>1879.06</v>
      </c>
      <c r="E286" s="263">
        <v>2050</v>
      </c>
      <c r="F286" s="262">
        <v>0</v>
      </c>
      <c r="G286" s="262">
        <v>0</v>
      </c>
      <c r="H286" s="262">
        <v>-90.93</v>
      </c>
      <c r="I286" s="262">
        <v>0</v>
      </c>
      <c r="J286" s="262">
        <v>0</v>
      </c>
      <c r="K286" s="262">
        <v>-90.93</v>
      </c>
      <c r="L286" s="262">
        <v>28</v>
      </c>
    </row>
    <row r="287" spans="1:12" ht="13.5" thickBot="1">
      <c r="A287" s="261" t="s">
        <v>581</v>
      </c>
      <c r="B287" s="261" t="s">
        <v>562</v>
      </c>
      <c r="C287" s="262">
        <v>20266</v>
      </c>
      <c r="D287" s="263">
        <v>2975.47</v>
      </c>
      <c r="E287" s="263">
        <v>4036.99</v>
      </c>
      <c r="F287" s="262">
        <v>0</v>
      </c>
      <c r="G287" s="262">
        <v>0</v>
      </c>
      <c r="H287" s="262">
        <v>-524.68</v>
      </c>
      <c r="I287" s="262">
        <v>0</v>
      </c>
      <c r="J287" s="262">
        <v>0</v>
      </c>
      <c r="K287" s="262">
        <v>-524.68</v>
      </c>
      <c r="L287" s="262">
        <v>-524.68</v>
      </c>
    </row>
    <row r="288" spans="1:12" ht="13.5" thickBot="1">
      <c r="A288" s="261" t="s">
        <v>581</v>
      </c>
      <c r="B288" s="261" t="s">
        <v>564</v>
      </c>
      <c r="C288" s="262">
        <v>42000</v>
      </c>
      <c r="D288" s="263">
        <v>3327.21</v>
      </c>
      <c r="E288" s="263">
        <v>8366.4</v>
      </c>
      <c r="F288" s="263">
        <v>5039.19</v>
      </c>
      <c r="G288" s="262">
        <v>0</v>
      </c>
      <c r="H288" s="262">
        <v>0</v>
      </c>
      <c r="I288" s="262">
        <v>0</v>
      </c>
      <c r="J288" s="262">
        <v>0</v>
      </c>
      <c r="K288" s="263">
        <v>5039.19</v>
      </c>
      <c r="L288" s="263">
        <v>-2507</v>
      </c>
    </row>
    <row r="289" spans="1:12" ht="13.5" thickBot="1">
      <c r="A289" s="261" t="s">
        <v>582</v>
      </c>
      <c r="B289" s="261" t="s">
        <v>562</v>
      </c>
      <c r="C289" s="262">
        <v>23000</v>
      </c>
      <c r="D289" s="263">
        <v>5556.97</v>
      </c>
      <c r="E289" s="263">
        <v>6886.2</v>
      </c>
      <c r="F289" s="262">
        <v>0</v>
      </c>
      <c r="G289" s="262">
        <v>0</v>
      </c>
      <c r="H289" s="262">
        <v>0</v>
      </c>
      <c r="I289" s="262">
        <v>0</v>
      </c>
      <c r="J289" s="262">
        <v>0</v>
      </c>
      <c r="K289" s="262">
        <v>0</v>
      </c>
      <c r="L289" s="262">
        <v>13.8</v>
      </c>
    </row>
    <row r="290" spans="1:12" ht="13.5" thickBot="1">
      <c r="A290" s="261" t="s">
        <v>582</v>
      </c>
      <c r="B290" s="261" t="s">
        <v>564</v>
      </c>
      <c r="C290" s="262">
        <v>42000</v>
      </c>
      <c r="D290" s="263">
        <v>4741.9</v>
      </c>
      <c r="E290" s="263">
        <v>12574.8</v>
      </c>
      <c r="F290" s="263">
        <v>7832.9</v>
      </c>
      <c r="G290" s="262">
        <v>0</v>
      </c>
      <c r="H290" s="262">
        <v>0</v>
      </c>
      <c r="I290" s="262">
        <v>0</v>
      </c>
      <c r="J290" s="262">
        <v>0</v>
      </c>
      <c r="K290" s="263">
        <v>7832.9</v>
      </c>
      <c r="L290" s="262">
        <v>25.2</v>
      </c>
    </row>
    <row r="291" spans="1:12" ht="13.5" thickBot="1">
      <c r="A291" s="261" t="s">
        <v>583</v>
      </c>
      <c r="B291" s="261" t="s">
        <v>564</v>
      </c>
      <c r="C291" s="262">
        <v>42000</v>
      </c>
      <c r="D291" s="263">
        <v>4762.78</v>
      </c>
      <c r="E291" s="263">
        <v>12574.8</v>
      </c>
      <c r="F291" s="263">
        <v>7812.02</v>
      </c>
      <c r="G291" s="262">
        <v>0</v>
      </c>
      <c r="H291" s="262">
        <v>0</v>
      </c>
      <c r="I291" s="262">
        <v>0</v>
      </c>
      <c r="J291" s="262">
        <v>0</v>
      </c>
      <c r="K291" s="263">
        <v>7812.02</v>
      </c>
      <c r="L291" s="262">
        <v>37.8</v>
      </c>
    </row>
    <row r="292" spans="1:12" ht="13.5" thickBot="1">
      <c r="A292" s="261" t="s">
        <v>583</v>
      </c>
      <c r="B292" s="261" t="s">
        <v>562</v>
      </c>
      <c r="C292" s="262">
        <v>61000</v>
      </c>
      <c r="D292" s="263">
        <v>14543.06</v>
      </c>
      <c r="E292" s="263">
        <v>18263.4</v>
      </c>
      <c r="F292" s="262">
        <v>0</v>
      </c>
      <c r="G292" s="262">
        <v>0</v>
      </c>
      <c r="H292" s="262">
        <v>54.9</v>
      </c>
      <c r="I292" s="262">
        <v>0</v>
      </c>
      <c r="J292" s="262">
        <v>0</v>
      </c>
      <c r="K292" s="262">
        <v>54.9</v>
      </c>
      <c r="L292" s="262">
        <v>54.9</v>
      </c>
    </row>
    <row r="293" spans="1:12" ht="13.5" thickBot="1">
      <c r="A293" s="261" t="s">
        <v>584</v>
      </c>
      <c r="B293" s="261" t="s">
        <v>562</v>
      </c>
      <c r="C293" s="262">
        <v>5000</v>
      </c>
      <c r="D293" s="263">
        <v>1180.92</v>
      </c>
      <c r="E293" s="263">
        <v>1488</v>
      </c>
      <c r="F293" s="262">
        <v>0</v>
      </c>
      <c r="G293" s="262">
        <v>0</v>
      </c>
      <c r="H293" s="262">
        <v>-98.36</v>
      </c>
      <c r="I293" s="262">
        <v>0</v>
      </c>
      <c r="J293" s="262">
        <v>0</v>
      </c>
      <c r="K293" s="262">
        <v>-98.36</v>
      </c>
      <c r="L293" s="262">
        <v>-102.36</v>
      </c>
    </row>
    <row r="294" spans="1:12" ht="13.5" thickBot="1">
      <c r="A294" s="261" t="s">
        <v>584</v>
      </c>
      <c r="B294" s="261" t="s">
        <v>564</v>
      </c>
      <c r="C294" s="262">
        <v>57000</v>
      </c>
      <c r="D294" s="263">
        <v>6784.6</v>
      </c>
      <c r="E294" s="263">
        <v>16963.2</v>
      </c>
      <c r="F294" s="263">
        <v>10178.6</v>
      </c>
      <c r="G294" s="262">
        <v>0</v>
      </c>
      <c r="H294" s="262">
        <v>0</v>
      </c>
      <c r="I294" s="262">
        <v>0</v>
      </c>
      <c r="J294" s="262">
        <v>0</v>
      </c>
      <c r="K294" s="263">
        <v>10178.6</v>
      </c>
      <c r="L294" s="263">
        <v>-3392.87</v>
      </c>
    </row>
    <row r="295" spans="1:12" ht="13.5" thickBot="1">
      <c r="A295" s="261" t="s">
        <v>585</v>
      </c>
      <c r="B295" s="261" t="s">
        <v>564</v>
      </c>
      <c r="C295" s="262">
        <v>60000</v>
      </c>
      <c r="D295" s="263">
        <v>12429.63</v>
      </c>
      <c r="E295" s="263">
        <v>23760</v>
      </c>
      <c r="F295" s="263">
        <v>11330.37</v>
      </c>
      <c r="G295" s="262">
        <v>0</v>
      </c>
      <c r="H295" s="262">
        <v>0</v>
      </c>
      <c r="I295" s="262">
        <v>0</v>
      </c>
      <c r="J295" s="262">
        <v>0</v>
      </c>
      <c r="K295" s="263">
        <v>11330.37</v>
      </c>
      <c r="L295" s="263">
        <v>-2532.59</v>
      </c>
    </row>
    <row r="296" spans="1:12" ht="13.5" thickBot="1">
      <c r="A296" s="261" t="s">
        <v>585</v>
      </c>
      <c r="B296" s="261" t="s">
        <v>562</v>
      </c>
      <c r="C296" s="262">
        <v>145296</v>
      </c>
      <c r="D296" s="263">
        <v>41928.87</v>
      </c>
      <c r="E296" s="263">
        <v>57537.22</v>
      </c>
      <c r="F296" s="262">
        <v>0</v>
      </c>
      <c r="G296" s="262">
        <v>0</v>
      </c>
      <c r="H296" s="263">
        <v>-3175.6</v>
      </c>
      <c r="I296" s="262">
        <v>0</v>
      </c>
      <c r="J296" s="262">
        <v>0</v>
      </c>
      <c r="K296" s="263">
        <v>-3175.6</v>
      </c>
      <c r="L296" s="263">
        <v>-3175.6</v>
      </c>
    </row>
    <row r="297" spans="1:12" ht="13.5" thickBot="1">
      <c r="A297" s="261" t="s">
        <v>586</v>
      </c>
      <c r="B297" s="261" t="s">
        <v>564</v>
      </c>
      <c r="C297" s="262">
        <v>42500</v>
      </c>
      <c r="D297" s="263">
        <v>6920.29</v>
      </c>
      <c r="E297" s="263">
        <v>16830</v>
      </c>
      <c r="F297" s="263">
        <v>9909.71</v>
      </c>
      <c r="G297" s="262">
        <v>0</v>
      </c>
      <c r="H297" s="262">
        <v>0</v>
      </c>
      <c r="I297" s="262">
        <v>0</v>
      </c>
      <c r="J297" s="262">
        <v>0</v>
      </c>
      <c r="K297" s="263">
        <v>9909.71</v>
      </c>
      <c r="L297" s="262">
        <v>0</v>
      </c>
    </row>
    <row r="298" spans="1:12" ht="13.5" thickBot="1">
      <c r="A298" s="261" t="s">
        <v>586</v>
      </c>
      <c r="B298" s="261" t="s">
        <v>562</v>
      </c>
      <c r="C298" s="262">
        <v>324348</v>
      </c>
      <c r="D298" s="263">
        <v>89729.55</v>
      </c>
      <c r="E298" s="263">
        <v>128441.81</v>
      </c>
      <c r="F298" s="262">
        <v>0</v>
      </c>
      <c r="G298" s="262">
        <v>0</v>
      </c>
      <c r="H298" s="263">
        <v>-9678.06</v>
      </c>
      <c r="I298" s="262">
        <v>0</v>
      </c>
      <c r="J298" s="262">
        <v>0</v>
      </c>
      <c r="K298" s="263">
        <v>-9678.06</v>
      </c>
      <c r="L298" s="262">
        <v>0</v>
      </c>
    </row>
    <row r="299" spans="1:12" ht="13.5" thickBot="1">
      <c r="A299" s="261" t="s">
        <v>587</v>
      </c>
      <c r="B299" s="261" t="s">
        <v>562</v>
      </c>
      <c r="C299" s="262">
        <v>64000</v>
      </c>
      <c r="D299" s="263">
        <v>22107.52</v>
      </c>
      <c r="E299" s="263">
        <v>31596.8</v>
      </c>
      <c r="F299" s="262">
        <v>0</v>
      </c>
      <c r="G299" s="262">
        <v>0</v>
      </c>
      <c r="H299" s="262">
        <v>44.8</v>
      </c>
      <c r="I299" s="262">
        <v>0</v>
      </c>
      <c r="J299" s="262">
        <v>0</v>
      </c>
      <c r="K299" s="262">
        <v>44.8</v>
      </c>
      <c r="L299" s="262">
        <v>0</v>
      </c>
    </row>
    <row r="300" spans="1:12" ht="13.5" thickBot="1">
      <c r="A300" s="261" t="s">
        <v>588</v>
      </c>
      <c r="B300" s="261" t="s">
        <v>562</v>
      </c>
      <c r="C300" s="262">
        <v>99609</v>
      </c>
      <c r="D300" s="263">
        <v>47751.02</v>
      </c>
      <c r="E300" s="263">
        <v>58968.53</v>
      </c>
      <c r="F300" s="262">
        <v>0</v>
      </c>
      <c r="G300" s="262">
        <v>0</v>
      </c>
      <c r="H300" s="262">
        <v>338.67</v>
      </c>
      <c r="I300" s="262">
        <v>0</v>
      </c>
      <c r="J300" s="262">
        <v>0</v>
      </c>
      <c r="K300" s="262">
        <v>338.67</v>
      </c>
      <c r="L300" s="262">
        <v>99.61</v>
      </c>
    </row>
    <row r="301" spans="1:12" ht="13.5" thickBot="1">
      <c r="A301" s="261" t="s">
        <v>589</v>
      </c>
      <c r="B301" s="261" t="s">
        <v>562</v>
      </c>
      <c r="C301" s="262">
        <v>144000</v>
      </c>
      <c r="D301" s="263">
        <v>82551.59</v>
      </c>
      <c r="E301" s="263">
        <v>99244.8</v>
      </c>
      <c r="F301" s="262">
        <v>0</v>
      </c>
      <c r="G301" s="262">
        <v>0</v>
      </c>
      <c r="H301" s="262">
        <v>460.8</v>
      </c>
      <c r="I301" s="262">
        <v>0</v>
      </c>
      <c r="J301" s="262">
        <v>0</v>
      </c>
      <c r="K301" s="262">
        <v>460.8</v>
      </c>
      <c r="L301" s="262">
        <v>57.6</v>
      </c>
    </row>
    <row r="302" spans="1:12" ht="13.5" thickBot="1">
      <c r="A302" s="261" t="s">
        <v>590</v>
      </c>
      <c r="B302" s="261" t="s">
        <v>562</v>
      </c>
      <c r="C302" s="262">
        <v>20000</v>
      </c>
      <c r="D302" s="263">
        <v>14271.42</v>
      </c>
      <c r="E302" s="263">
        <v>15698</v>
      </c>
      <c r="F302" s="262">
        <v>0</v>
      </c>
      <c r="G302" s="262">
        <v>0</v>
      </c>
      <c r="H302" s="262">
        <v>50</v>
      </c>
      <c r="I302" s="262">
        <v>0</v>
      </c>
      <c r="J302" s="262">
        <v>0</v>
      </c>
      <c r="K302" s="262">
        <v>50</v>
      </c>
      <c r="L302" s="262">
        <v>6</v>
      </c>
    </row>
    <row r="303" spans="1:12" ht="13.5" thickBot="1">
      <c r="A303" s="261" t="s">
        <v>591</v>
      </c>
      <c r="B303" s="261" t="s">
        <v>562</v>
      </c>
      <c r="C303" s="262">
        <v>12000</v>
      </c>
      <c r="D303" s="263">
        <v>9707.33</v>
      </c>
      <c r="E303" s="263">
        <v>10575.6</v>
      </c>
      <c r="F303" s="262">
        <v>0</v>
      </c>
      <c r="G303" s="262">
        <v>0</v>
      </c>
      <c r="H303" s="262">
        <v>99.6</v>
      </c>
      <c r="I303" s="262">
        <v>0</v>
      </c>
      <c r="J303" s="262">
        <v>0</v>
      </c>
      <c r="K303" s="262">
        <v>99.6</v>
      </c>
      <c r="L303" s="262">
        <v>3.6</v>
      </c>
    </row>
    <row r="304" spans="1:12" ht="13.5" thickBot="1">
      <c r="A304" s="261" t="s">
        <v>591</v>
      </c>
      <c r="B304" s="261" t="s">
        <v>564</v>
      </c>
      <c r="C304" s="262">
        <v>21800</v>
      </c>
      <c r="D304" s="263">
        <v>19401.58</v>
      </c>
      <c r="E304" s="263">
        <v>19212.34</v>
      </c>
      <c r="F304" s="262">
        <v>-189.24</v>
      </c>
      <c r="G304" s="262">
        <v>0</v>
      </c>
      <c r="H304" s="262">
        <v>0</v>
      </c>
      <c r="I304" s="262">
        <v>0</v>
      </c>
      <c r="J304" s="262">
        <v>0</v>
      </c>
      <c r="K304" s="262">
        <v>-189.24</v>
      </c>
      <c r="L304" s="262">
        <v>6.54</v>
      </c>
    </row>
    <row r="305" spans="1:12" ht="13.5" thickBot="1">
      <c r="A305" s="261" t="s">
        <v>592</v>
      </c>
      <c r="B305" s="261" t="s">
        <v>564</v>
      </c>
      <c r="C305" s="262">
        <v>182242</v>
      </c>
      <c r="D305" s="263">
        <v>173357.02</v>
      </c>
      <c r="E305" s="263">
        <v>177685.95</v>
      </c>
      <c r="F305" s="263">
        <v>4328.93</v>
      </c>
      <c r="G305" s="262">
        <v>0</v>
      </c>
      <c r="H305" s="262">
        <v>0</v>
      </c>
      <c r="I305" s="262">
        <v>0</v>
      </c>
      <c r="J305" s="262">
        <v>0</v>
      </c>
      <c r="K305" s="263">
        <v>4328.93</v>
      </c>
      <c r="L305" s="262">
        <v>-72.9</v>
      </c>
    </row>
    <row r="306" spans="1:12" ht="13.5" thickBot="1">
      <c r="A306" s="264" t="s">
        <v>593</v>
      </c>
      <c r="B306" s="264">
        <v>46</v>
      </c>
      <c r="C306" s="261"/>
      <c r="D306" s="265">
        <v>1358233.61</v>
      </c>
      <c r="E306" s="265">
        <v>1209030.56</v>
      </c>
      <c r="F306" s="265">
        <v>-14092.19</v>
      </c>
      <c r="G306" s="266">
        <v>0</v>
      </c>
      <c r="H306" s="266">
        <v>-347.39</v>
      </c>
      <c r="I306" s="266">
        <v>0</v>
      </c>
      <c r="J306" s="266">
        <v>0</v>
      </c>
      <c r="K306" s="265">
        <v>-14439.58</v>
      </c>
      <c r="L306" s="265">
        <v>7591.1</v>
      </c>
    </row>
    <row r="307" spans="1:12" ht="13.5" thickBot="1">
      <c r="A307" s="440" t="s">
        <v>594</v>
      </c>
      <c r="B307" s="441"/>
      <c r="C307" s="441"/>
      <c r="D307" s="441"/>
      <c r="E307" s="441"/>
      <c r="F307" s="441"/>
      <c r="G307" s="441"/>
      <c r="H307" s="441"/>
      <c r="I307" s="441"/>
      <c r="J307" s="441"/>
      <c r="K307" s="441"/>
      <c r="L307" s="442"/>
    </row>
    <row r="308" spans="1:12" ht="13.5" thickBot="1">
      <c r="A308" s="267" t="s">
        <v>561</v>
      </c>
      <c r="B308" s="267" t="s">
        <v>562</v>
      </c>
      <c r="C308" s="268">
        <v>28971</v>
      </c>
      <c r="D308" s="269">
        <v>49302.12</v>
      </c>
      <c r="E308" s="269">
        <v>5342.25</v>
      </c>
      <c r="F308" s="268">
        <v>0</v>
      </c>
      <c r="G308" s="268">
        <v>0</v>
      </c>
      <c r="H308" s="269">
        <v>-2268.43</v>
      </c>
      <c r="I308" s="268">
        <v>0</v>
      </c>
      <c r="J308" s="268">
        <v>0</v>
      </c>
      <c r="K308" s="269">
        <v>-2268.43</v>
      </c>
      <c r="L308" s="268">
        <v>-220.18</v>
      </c>
    </row>
    <row r="309" spans="1:12" ht="13.5" thickBot="1">
      <c r="A309" s="267" t="s">
        <v>563</v>
      </c>
      <c r="B309" s="267" t="s">
        <v>562</v>
      </c>
      <c r="C309" s="268">
        <v>41540</v>
      </c>
      <c r="D309" s="269">
        <v>60663.12</v>
      </c>
      <c r="E309" s="269">
        <v>3323.2</v>
      </c>
      <c r="F309" s="268">
        <v>0</v>
      </c>
      <c r="G309" s="268">
        <v>0</v>
      </c>
      <c r="H309" s="268">
        <v>-535.87</v>
      </c>
      <c r="I309" s="268">
        <v>0</v>
      </c>
      <c r="J309" s="268">
        <v>0</v>
      </c>
      <c r="K309" s="268">
        <v>-535.87</v>
      </c>
      <c r="L309" s="268">
        <v>-361.4</v>
      </c>
    </row>
    <row r="310" spans="1:12" ht="13.5" thickBot="1">
      <c r="A310" s="267" t="s">
        <v>563</v>
      </c>
      <c r="B310" s="267" t="s">
        <v>564</v>
      </c>
      <c r="C310" s="268">
        <v>7815</v>
      </c>
      <c r="D310" s="269">
        <v>6394.47</v>
      </c>
      <c r="E310" s="268">
        <v>625.2</v>
      </c>
      <c r="F310" s="269">
        <v>-5769.27</v>
      </c>
      <c r="G310" s="268">
        <v>0</v>
      </c>
      <c r="H310" s="268">
        <v>0</v>
      </c>
      <c r="I310" s="268">
        <v>0</v>
      </c>
      <c r="J310" s="268">
        <v>0</v>
      </c>
      <c r="K310" s="269">
        <v>-5769.27</v>
      </c>
      <c r="L310" s="268">
        <v>-67.99</v>
      </c>
    </row>
    <row r="311" spans="1:12" ht="13.5" thickBot="1">
      <c r="A311" s="267" t="s">
        <v>565</v>
      </c>
      <c r="B311" s="267" t="s">
        <v>562</v>
      </c>
      <c r="C311" s="268">
        <v>15723</v>
      </c>
      <c r="D311" s="269">
        <v>24016.8</v>
      </c>
      <c r="E311" s="269">
        <v>3144.6</v>
      </c>
      <c r="F311" s="268">
        <v>0</v>
      </c>
      <c r="G311" s="268">
        <v>0</v>
      </c>
      <c r="H311" s="269">
        <v>-1132.06</v>
      </c>
      <c r="I311" s="268">
        <v>0</v>
      </c>
      <c r="J311" s="268">
        <v>0</v>
      </c>
      <c r="K311" s="269">
        <v>-1132.06</v>
      </c>
      <c r="L311" s="268">
        <v>0</v>
      </c>
    </row>
    <row r="312" spans="1:12" ht="13.5" thickBot="1">
      <c r="A312" s="267" t="s">
        <v>566</v>
      </c>
      <c r="B312" s="267" t="s">
        <v>564</v>
      </c>
      <c r="C312" s="268">
        <v>1708</v>
      </c>
      <c r="D312" s="269">
        <v>1587.8</v>
      </c>
      <c r="E312" s="268">
        <v>211.28</v>
      </c>
      <c r="F312" s="269">
        <v>-1376.52</v>
      </c>
      <c r="G312" s="268">
        <v>0</v>
      </c>
      <c r="H312" s="268">
        <v>0</v>
      </c>
      <c r="I312" s="268">
        <v>0</v>
      </c>
      <c r="J312" s="268">
        <v>0</v>
      </c>
      <c r="K312" s="269">
        <v>-1376.52</v>
      </c>
      <c r="L312" s="268">
        <v>0.51</v>
      </c>
    </row>
    <row r="313" spans="1:12" ht="13.5" thickBot="1">
      <c r="A313" s="267" t="s">
        <v>566</v>
      </c>
      <c r="B313" s="267" t="s">
        <v>562</v>
      </c>
      <c r="C313" s="268">
        <v>30499</v>
      </c>
      <c r="D313" s="269">
        <v>46768.75</v>
      </c>
      <c r="E313" s="269">
        <v>3772.73</v>
      </c>
      <c r="F313" s="268">
        <v>0</v>
      </c>
      <c r="G313" s="268">
        <v>0</v>
      </c>
      <c r="H313" s="268">
        <v>-167.74</v>
      </c>
      <c r="I313" s="268">
        <v>0</v>
      </c>
      <c r="J313" s="268">
        <v>0</v>
      </c>
      <c r="K313" s="268">
        <v>-167.74</v>
      </c>
      <c r="L313" s="268">
        <v>9.15</v>
      </c>
    </row>
    <row r="314" spans="1:12" ht="13.5" thickBot="1">
      <c r="A314" s="267" t="s">
        <v>567</v>
      </c>
      <c r="B314" s="267" t="s">
        <v>564</v>
      </c>
      <c r="C314" s="268">
        <v>1000</v>
      </c>
      <c r="D314" s="269">
        <v>1055.25</v>
      </c>
      <c r="E314" s="268">
        <v>288.1</v>
      </c>
      <c r="F314" s="268">
        <v>-767.15</v>
      </c>
      <c r="G314" s="268">
        <v>0</v>
      </c>
      <c r="H314" s="268">
        <v>0</v>
      </c>
      <c r="I314" s="268">
        <v>0</v>
      </c>
      <c r="J314" s="268">
        <v>0</v>
      </c>
      <c r="K314" s="268">
        <v>-767.15</v>
      </c>
      <c r="L314" s="268">
        <v>-7.2</v>
      </c>
    </row>
    <row r="315" spans="1:12" ht="13.5" thickBot="1">
      <c r="A315" s="267" t="s">
        <v>567</v>
      </c>
      <c r="B315" s="267" t="s">
        <v>562</v>
      </c>
      <c r="C315" s="268">
        <v>17198</v>
      </c>
      <c r="D315" s="269">
        <v>28692.21</v>
      </c>
      <c r="E315" s="269">
        <v>4954.74</v>
      </c>
      <c r="F315" s="268">
        <v>0</v>
      </c>
      <c r="G315" s="268">
        <v>0</v>
      </c>
      <c r="H315" s="269">
        <v>-2550.47</v>
      </c>
      <c r="I315" s="268">
        <v>0</v>
      </c>
      <c r="J315" s="268">
        <v>0</v>
      </c>
      <c r="K315" s="269">
        <v>-2550.47</v>
      </c>
      <c r="L315" s="268">
        <v>-123.83</v>
      </c>
    </row>
    <row r="316" spans="1:12" ht="13.5" thickBot="1">
      <c r="A316" s="267" t="s">
        <v>568</v>
      </c>
      <c r="B316" s="267" t="s">
        <v>562</v>
      </c>
      <c r="C316" s="268">
        <v>10000</v>
      </c>
      <c r="D316" s="269">
        <v>7780</v>
      </c>
      <c r="E316" s="269">
        <v>1971</v>
      </c>
      <c r="F316" s="268">
        <v>0</v>
      </c>
      <c r="G316" s="268">
        <v>0</v>
      </c>
      <c r="H316" s="268">
        <v>-279</v>
      </c>
      <c r="I316" s="268">
        <v>0</v>
      </c>
      <c r="J316" s="268">
        <v>0</v>
      </c>
      <c r="K316" s="268">
        <v>-279</v>
      </c>
      <c r="L316" s="268">
        <v>-63</v>
      </c>
    </row>
    <row r="317" spans="1:12" ht="13.5" thickBot="1">
      <c r="A317" s="267" t="s">
        <v>568</v>
      </c>
      <c r="B317" s="267" t="s">
        <v>564</v>
      </c>
      <c r="C317" s="268">
        <v>14511</v>
      </c>
      <c r="D317" s="269">
        <v>13684.76</v>
      </c>
      <c r="E317" s="269">
        <v>2860.12</v>
      </c>
      <c r="F317" s="269">
        <v>-10824.64</v>
      </c>
      <c r="G317" s="268">
        <v>0</v>
      </c>
      <c r="H317" s="268">
        <v>0</v>
      </c>
      <c r="I317" s="268">
        <v>0</v>
      </c>
      <c r="J317" s="268">
        <v>0</v>
      </c>
      <c r="K317" s="269">
        <v>-10824.64</v>
      </c>
      <c r="L317" s="268">
        <v>-91.42</v>
      </c>
    </row>
    <row r="318" spans="1:12" ht="13.5" thickBot="1">
      <c r="A318" s="267" t="s">
        <v>569</v>
      </c>
      <c r="B318" s="267" t="s">
        <v>564</v>
      </c>
      <c r="C318" s="268">
        <v>1000</v>
      </c>
      <c r="D318" s="269">
        <v>1618.05</v>
      </c>
      <c r="E318" s="268">
        <v>271.4</v>
      </c>
      <c r="F318" s="269">
        <v>-1346.65</v>
      </c>
      <c r="G318" s="268">
        <v>0</v>
      </c>
      <c r="H318" s="268">
        <v>0</v>
      </c>
      <c r="I318" s="268">
        <v>0</v>
      </c>
      <c r="J318" s="268">
        <v>0</v>
      </c>
      <c r="K318" s="269">
        <v>-1346.65</v>
      </c>
      <c r="L318" s="268">
        <v>-64.9</v>
      </c>
    </row>
    <row r="319" spans="1:12" ht="13.5" thickBot="1">
      <c r="A319" s="267" t="s">
        <v>569</v>
      </c>
      <c r="B319" s="267" t="s">
        <v>562</v>
      </c>
      <c r="C319" s="268">
        <v>40723</v>
      </c>
      <c r="D319" s="269">
        <v>31540.41</v>
      </c>
      <c r="E319" s="269">
        <v>11052.22</v>
      </c>
      <c r="F319" s="268">
        <v>0</v>
      </c>
      <c r="G319" s="268">
        <v>0</v>
      </c>
      <c r="H319" s="269">
        <v>-3636.57</v>
      </c>
      <c r="I319" s="268">
        <v>0</v>
      </c>
      <c r="J319" s="268">
        <v>0</v>
      </c>
      <c r="K319" s="269">
        <v>-3636.57</v>
      </c>
      <c r="L319" s="269">
        <v>-2642.92</v>
      </c>
    </row>
    <row r="320" spans="1:12" ht="13.5" thickBot="1">
      <c r="A320" s="267" t="s">
        <v>570</v>
      </c>
      <c r="B320" s="267" t="s">
        <v>564</v>
      </c>
      <c r="C320" s="268">
        <v>5258</v>
      </c>
      <c r="D320" s="269">
        <v>4586.95</v>
      </c>
      <c r="E320" s="269">
        <v>1060.01</v>
      </c>
      <c r="F320" s="269">
        <v>-3526.94</v>
      </c>
      <c r="G320" s="268">
        <v>0</v>
      </c>
      <c r="H320" s="268">
        <v>0</v>
      </c>
      <c r="I320" s="268">
        <v>0</v>
      </c>
      <c r="J320" s="268">
        <v>0</v>
      </c>
      <c r="K320" s="269">
        <v>-3526.94</v>
      </c>
      <c r="L320" s="268">
        <v>-14.2</v>
      </c>
    </row>
    <row r="321" spans="1:12" ht="13.5" thickBot="1">
      <c r="A321" s="267" t="s">
        <v>570</v>
      </c>
      <c r="B321" s="267" t="s">
        <v>562</v>
      </c>
      <c r="C321" s="268">
        <v>13000</v>
      </c>
      <c r="D321" s="269">
        <v>11744</v>
      </c>
      <c r="E321" s="269">
        <v>2620.8</v>
      </c>
      <c r="F321" s="268">
        <v>0</v>
      </c>
      <c r="G321" s="268">
        <v>0</v>
      </c>
      <c r="H321" s="268">
        <v>1.3</v>
      </c>
      <c r="I321" s="268">
        <v>0</v>
      </c>
      <c r="J321" s="268">
        <v>0</v>
      </c>
      <c r="K321" s="268">
        <v>1.3</v>
      </c>
      <c r="L321" s="268">
        <v>-35.1</v>
      </c>
    </row>
    <row r="322" spans="1:12" ht="13.5" thickBot="1">
      <c r="A322" s="267" t="s">
        <v>571</v>
      </c>
      <c r="B322" s="267" t="s">
        <v>564</v>
      </c>
      <c r="C322" s="268">
        <v>2000</v>
      </c>
      <c r="D322" s="269">
        <v>1407</v>
      </c>
      <c r="E322" s="268">
        <v>0</v>
      </c>
      <c r="F322" s="269">
        <v>-1407</v>
      </c>
      <c r="G322" s="268">
        <v>0</v>
      </c>
      <c r="H322" s="268">
        <v>0</v>
      </c>
      <c r="I322" s="268">
        <v>0</v>
      </c>
      <c r="J322" s="268">
        <v>0</v>
      </c>
      <c r="K322" s="269">
        <v>-1407</v>
      </c>
      <c r="L322" s="268">
        <v>0</v>
      </c>
    </row>
    <row r="323" spans="1:12" ht="13.5" thickBot="1">
      <c r="A323" s="267" t="s">
        <v>572</v>
      </c>
      <c r="B323" s="267" t="s">
        <v>564</v>
      </c>
      <c r="C323" s="268">
        <v>10519</v>
      </c>
      <c r="D323" s="269">
        <v>32854.92</v>
      </c>
      <c r="E323" s="269">
        <v>6846.82</v>
      </c>
      <c r="F323" s="269">
        <v>-26008.1</v>
      </c>
      <c r="G323" s="268">
        <v>0</v>
      </c>
      <c r="H323" s="268">
        <v>0</v>
      </c>
      <c r="I323" s="268">
        <v>0</v>
      </c>
      <c r="J323" s="268">
        <v>0</v>
      </c>
      <c r="K323" s="269">
        <v>-26008.1</v>
      </c>
      <c r="L323" s="268">
        <v>0</v>
      </c>
    </row>
    <row r="324" spans="1:12" ht="13.5" thickBot="1">
      <c r="A324" s="267" t="s">
        <v>573</v>
      </c>
      <c r="B324" s="267" t="s">
        <v>562</v>
      </c>
      <c r="C324" s="268">
        <v>2000</v>
      </c>
      <c r="D324" s="269">
        <v>2579.12</v>
      </c>
      <c r="E324" s="269">
        <v>2249.6</v>
      </c>
      <c r="F324" s="268">
        <v>0</v>
      </c>
      <c r="G324" s="268">
        <v>0</v>
      </c>
      <c r="H324" s="268">
        <v>295</v>
      </c>
      <c r="I324" s="268">
        <v>0</v>
      </c>
      <c r="J324" s="268">
        <v>0</v>
      </c>
      <c r="K324" s="268">
        <v>295</v>
      </c>
      <c r="L324" s="268">
        <v>0</v>
      </c>
    </row>
    <row r="325" spans="1:12" ht="13.5" thickBot="1">
      <c r="A325" s="267" t="s">
        <v>574</v>
      </c>
      <c r="B325" s="267" t="s">
        <v>562</v>
      </c>
      <c r="C325" s="268">
        <v>1714</v>
      </c>
      <c r="D325" s="269">
        <v>1776.06</v>
      </c>
      <c r="E325" s="269">
        <v>1712.29</v>
      </c>
      <c r="F325" s="268">
        <v>0</v>
      </c>
      <c r="G325" s="268">
        <v>0</v>
      </c>
      <c r="H325" s="268">
        <v>803.87</v>
      </c>
      <c r="I325" s="268">
        <v>0</v>
      </c>
      <c r="J325" s="268">
        <v>0</v>
      </c>
      <c r="K325" s="268">
        <v>803.87</v>
      </c>
      <c r="L325" s="268">
        <v>49.71</v>
      </c>
    </row>
    <row r="326" spans="1:12" ht="13.5" thickBot="1">
      <c r="A326" s="267" t="s">
        <v>575</v>
      </c>
      <c r="B326" s="267" t="s">
        <v>564</v>
      </c>
      <c r="C326" s="268">
        <v>21</v>
      </c>
      <c r="D326" s="269">
        <v>52617.79</v>
      </c>
      <c r="E326" s="269">
        <v>36973.03</v>
      </c>
      <c r="F326" s="269">
        <v>-15644.76</v>
      </c>
      <c r="G326" s="268">
        <v>0</v>
      </c>
      <c r="H326" s="268">
        <v>0</v>
      </c>
      <c r="I326" s="268">
        <v>0</v>
      </c>
      <c r="J326" s="268">
        <v>0</v>
      </c>
      <c r="K326" s="269">
        <v>-15644.76</v>
      </c>
      <c r="L326" s="268">
        <v>144.1</v>
      </c>
    </row>
    <row r="327" spans="1:12" ht="13.5" thickBot="1">
      <c r="A327" s="267" t="s">
        <v>576</v>
      </c>
      <c r="B327" s="267" t="s">
        <v>562</v>
      </c>
      <c r="C327" s="268">
        <v>37883</v>
      </c>
      <c r="D327" s="269">
        <v>19473.43</v>
      </c>
      <c r="E327" s="268">
        <v>984.96</v>
      </c>
      <c r="F327" s="268">
        <v>0</v>
      </c>
      <c r="G327" s="268">
        <v>0</v>
      </c>
      <c r="H327" s="268">
        <v>-79.55</v>
      </c>
      <c r="I327" s="268">
        <v>0</v>
      </c>
      <c r="J327" s="268">
        <v>0</v>
      </c>
      <c r="K327" s="268">
        <v>-79.55</v>
      </c>
      <c r="L327" s="268">
        <v>0</v>
      </c>
    </row>
    <row r="328" spans="1:12" ht="13.5" thickBot="1">
      <c r="A328" s="267" t="s">
        <v>577</v>
      </c>
      <c r="B328" s="267" t="s">
        <v>562</v>
      </c>
      <c r="C328" s="268">
        <v>12395</v>
      </c>
      <c r="D328" s="269">
        <v>4410.5</v>
      </c>
      <c r="E328" s="268">
        <v>86.77</v>
      </c>
      <c r="F328" s="268">
        <v>0</v>
      </c>
      <c r="G328" s="268">
        <v>0</v>
      </c>
      <c r="H328" s="268">
        <v>9.92</v>
      </c>
      <c r="I328" s="268">
        <v>0</v>
      </c>
      <c r="J328" s="268">
        <v>0</v>
      </c>
      <c r="K328" s="268">
        <v>9.92</v>
      </c>
      <c r="L328" s="268">
        <v>0</v>
      </c>
    </row>
    <row r="329" spans="1:12" ht="13.5" thickBot="1">
      <c r="A329" s="267" t="s">
        <v>577</v>
      </c>
      <c r="B329" s="267" t="s">
        <v>564</v>
      </c>
      <c r="C329" s="268">
        <v>16020</v>
      </c>
      <c r="D329" s="269">
        <v>7469.99</v>
      </c>
      <c r="E329" s="268">
        <v>112.14</v>
      </c>
      <c r="F329" s="269">
        <v>-7357.85</v>
      </c>
      <c r="G329" s="268">
        <v>0</v>
      </c>
      <c r="H329" s="268">
        <v>0</v>
      </c>
      <c r="I329" s="268">
        <v>0</v>
      </c>
      <c r="J329" s="268">
        <v>0</v>
      </c>
      <c r="K329" s="269">
        <v>-7357.85</v>
      </c>
      <c r="L329" s="268">
        <v>0</v>
      </c>
    </row>
    <row r="330" spans="1:12" ht="13.5" thickBot="1">
      <c r="A330" s="267" t="s">
        <v>578</v>
      </c>
      <c r="B330" s="267" t="s">
        <v>562</v>
      </c>
      <c r="C330" s="268">
        <v>10000</v>
      </c>
      <c r="D330" s="269">
        <v>2365</v>
      </c>
      <c r="E330" s="268">
        <v>304</v>
      </c>
      <c r="F330" s="268">
        <v>0</v>
      </c>
      <c r="G330" s="268">
        <v>0</v>
      </c>
      <c r="H330" s="268">
        <v>31</v>
      </c>
      <c r="I330" s="268">
        <v>0</v>
      </c>
      <c r="J330" s="268">
        <v>0</v>
      </c>
      <c r="K330" s="268">
        <v>31</v>
      </c>
      <c r="L330" s="268">
        <v>-2</v>
      </c>
    </row>
    <row r="331" spans="1:12" ht="13.5" thickBot="1">
      <c r="A331" s="267" t="s">
        <v>578</v>
      </c>
      <c r="B331" s="267" t="s">
        <v>564</v>
      </c>
      <c r="C331" s="268">
        <v>23916</v>
      </c>
      <c r="D331" s="269">
        <v>18599.6</v>
      </c>
      <c r="E331" s="268">
        <v>727.05</v>
      </c>
      <c r="F331" s="269">
        <v>-17872.55</v>
      </c>
      <c r="G331" s="268">
        <v>0</v>
      </c>
      <c r="H331" s="268">
        <v>0</v>
      </c>
      <c r="I331" s="268">
        <v>0</v>
      </c>
      <c r="J331" s="268">
        <v>0</v>
      </c>
      <c r="K331" s="269">
        <v>-17872.55</v>
      </c>
      <c r="L331" s="268">
        <v>-4.78</v>
      </c>
    </row>
    <row r="332" spans="1:12" ht="13.5" thickBot="1">
      <c r="A332" s="267" t="s">
        <v>579</v>
      </c>
      <c r="B332" s="267" t="s">
        <v>564</v>
      </c>
      <c r="C332" s="268">
        <v>208143</v>
      </c>
      <c r="D332" s="269">
        <v>215884.58</v>
      </c>
      <c r="E332" s="269">
        <v>220111.22</v>
      </c>
      <c r="F332" s="269">
        <v>4226.64</v>
      </c>
      <c r="G332" s="268">
        <v>0</v>
      </c>
      <c r="H332" s="268">
        <v>0</v>
      </c>
      <c r="I332" s="268">
        <v>0</v>
      </c>
      <c r="J332" s="268">
        <v>0</v>
      </c>
      <c r="K332" s="269">
        <v>4226.64</v>
      </c>
      <c r="L332" s="269">
        <v>-17234.24</v>
      </c>
    </row>
    <row r="333" spans="1:12" ht="13.5" thickBot="1">
      <c r="A333" s="267" t="s">
        <v>579</v>
      </c>
      <c r="B333" s="267" t="s">
        <v>562</v>
      </c>
      <c r="C333" s="268">
        <v>135000</v>
      </c>
      <c r="D333" s="269">
        <v>143453.14</v>
      </c>
      <c r="E333" s="269">
        <v>142762.5</v>
      </c>
      <c r="F333" s="268">
        <v>0</v>
      </c>
      <c r="G333" s="268">
        <v>0</v>
      </c>
      <c r="H333" s="269">
        <v>7112.5</v>
      </c>
      <c r="I333" s="268">
        <v>0</v>
      </c>
      <c r="J333" s="268">
        <v>0</v>
      </c>
      <c r="K333" s="269">
        <v>7112.5</v>
      </c>
      <c r="L333" s="269">
        <v>-11178</v>
      </c>
    </row>
    <row r="334" spans="1:12" ht="13.5" thickBot="1">
      <c r="A334" s="440" t="s">
        <v>130</v>
      </c>
      <c r="B334" s="441"/>
      <c r="C334" s="441"/>
      <c r="D334" s="441"/>
      <c r="E334" s="441"/>
      <c r="F334" s="441"/>
      <c r="G334" s="441"/>
      <c r="H334" s="441"/>
      <c r="I334" s="441"/>
      <c r="J334" s="441"/>
      <c r="K334" s="441"/>
      <c r="L334" s="442"/>
    </row>
    <row r="335" spans="1:12" ht="13.5" thickBot="1">
      <c r="A335" s="267" t="s">
        <v>581</v>
      </c>
      <c r="B335" s="267" t="s">
        <v>562</v>
      </c>
      <c r="C335" s="268">
        <v>20266</v>
      </c>
      <c r="D335" s="269">
        <v>2975.47</v>
      </c>
      <c r="E335" s="269">
        <v>4036.99</v>
      </c>
      <c r="F335" s="268">
        <v>0</v>
      </c>
      <c r="G335" s="268">
        <v>0</v>
      </c>
      <c r="H335" s="268">
        <v>-524.68</v>
      </c>
      <c r="I335" s="268">
        <v>0</v>
      </c>
      <c r="J335" s="268">
        <v>0</v>
      </c>
      <c r="K335" s="268">
        <v>-524.68</v>
      </c>
      <c r="L335" s="268">
        <v>0</v>
      </c>
    </row>
    <row r="336" spans="1:12" ht="13.5" thickBot="1">
      <c r="A336" s="267" t="s">
        <v>581</v>
      </c>
      <c r="B336" s="267" t="s">
        <v>564</v>
      </c>
      <c r="C336" s="268">
        <v>42000</v>
      </c>
      <c r="D336" s="269">
        <v>3327.21</v>
      </c>
      <c r="E336" s="269">
        <v>8366.4</v>
      </c>
      <c r="F336" s="269">
        <v>5039.19</v>
      </c>
      <c r="G336" s="268">
        <v>0</v>
      </c>
      <c r="H336" s="268">
        <v>0</v>
      </c>
      <c r="I336" s="268">
        <v>0</v>
      </c>
      <c r="J336" s="268">
        <v>0</v>
      </c>
      <c r="K336" s="269">
        <v>5039.19</v>
      </c>
      <c r="L336" s="268">
        <v>0</v>
      </c>
    </row>
    <row r="337" spans="1:12" ht="13.5" thickBot="1">
      <c r="A337" s="267" t="s">
        <v>582</v>
      </c>
      <c r="B337" s="267" t="s">
        <v>562</v>
      </c>
      <c r="C337" s="268">
        <v>23000</v>
      </c>
      <c r="D337" s="269">
        <v>5556.97</v>
      </c>
      <c r="E337" s="269">
        <v>6886.2</v>
      </c>
      <c r="F337" s="268">
        <v>0</v>
      </c>
      <c r="G337" s="268">
        <v>0</v>
      </c>
      <c r="H337" s="268">
        <v>0</v>
      </c>
      <c r="I337" s="268">
        <v>0</v>
      </c>
      <c r="J337" s="268">
        <v>0</v>
      </c>
      <c r="K337" s="268">
        <v>0</v>
      </c>
      <c r="L337" s="268">
        <v>0</v>
      </c>
    </row>
    <row r="338" spans="1:12" ht="13.5" thickBot="1">
      <c r="A338" s="267" t="s">
        <v>582</v>
      </c>
      <c r="B338" s="267" t="s">
        <v>564</v>
      </c>
      <c r="C338" s="268">
        <v>42000</v>
      </c>
      <c r="D338" s="269">
        <v>4741.9</v>
      </c>
      <c r="E338" s="269">
        <v>12574.8</v>
      </c>
      <c r="F338" s="269">
        <v>7832.9</v>
      </c>
      <c r="G338" s="268">
        <v>0</v>
      </c>
      <c r="H338" s="268">
        <v>0</v>
      </c>
      <c r="I338" s="268">
        <v>0</v>
      </c>
      <c r="J338" s="268">
        <v>0</v>
      </c>
      <c r="K338" s="269">
        <v>7832.9</v>
      </c>
      <c r="L338" s="268">
        <v>0</v>
      </c>
    </row>
    <row r="339" spans="1:12" ht="13.5" thickBot="1">
      <c r="A339" s="267" t="s">
        <v>583</v>
      </c>
      <c r="B339" s="267" t="s">
        <v>562</v>
      </c>
      <c r="C339" s="268">
        <v>61000</v>
      </c>
      <c r="D339" s="269">
        <v>14543.06</v>
      </c>
      <c r="E339" s="269">
        <v>18263.4</v>
      </c>
      <c r="F339" s="268">
        <v>0</v>
      </c>
      <c r="G339" s="268">
        <v>0</v>
      </c>
      <c r="H339" s="268">
        <v>54.9</v>
      </c>
      <c r="I339" s="268">
        <v>0</v>
      </c>
      <c r="J339" s="268">
        <v>0</v>
      </c>
      <c r="K339" s="268">
        <v>54.9</v>
      </c>
      <c r="L339" s="268">
        <v>0</v>
      </c>
    </row>
    <row r="340" spans="1:12" ht="13.5" thickBot="1">
      <c r="A340" s="267" t="s">
        <v>583</v>
      </c>
      <c r="B340" s="267" t="s">
        <v>564</v>
      </c>
      <c r="C340" s="268">
        <v>42000</v>
      </c>
      <c r="D340" s="269">
        <v>4762.78</v>
      </c>
      <c r="E340" s="269">
        <v>12574.8</v>
      </c>
      <c r="F340" s="269">
        <v>7812.02</v>
      </c>
      <c r="G340" s="268">
        <v>0</v>
      </c>
      <c r="H340" s="268">
        <v>0</v>
      </c>
      <c r="I340" s="268">
        <v>0</v>
      </c>
      <c r="J340" s="268">
        <v>0</v>
      </c>
      <c r="K340" s="269">
        <v>7812.02</v>
      </c>
      <c r="L340" s="268">
        <v>0</v>
      </c>
    </row>
    <row r="341" spans="1:12" ht="13.5" thickBot="1">
      <c r="A341" s="267" t="s">
        <v>584</v>
      </c>
      <c r="B341" s="267" t="s">
        <v>564</v>
      </c>
      <c r="C341" s="268">
        <v>57000</v>
      </c>
      <c r="D341" s="269">
        <v>6784.6</v>
      </c>
      <c r="E341" s="269">
        <v>16963.2</v>
      </c>
      <c r="F341" s="269">
        <v>10178.6</v>
      </c>
      <c r="G341" s="268">
        <v>0</v>
      </c>
      <c r="H341" s="268">
        <v>0</v>
      </c>
      <c r="I341" s="268">
        <v>0</v>
      </c>
      <c r="J341" s="268">
        <v>0</v>
      </c>
      <c r="K341" s="269">
        <v>10178.6</v>
      </c>
      <c r="L341" s="268">
        <v>0</v>
      </c>
    </row>
    <row r="342" spans="1:12" ht="13.5" thickBot="1">
      <c r="A342" s="267" t="s">
        <v>584</v>
      </c>
      <c r="B342" s="267" t="s">
        <v>562</v>
      </c>
      <c r="C342" s="268">
        <v>5000</v>
      </c>
      <c r="D342" s="269">
        <v>1180.92</v>
      </c>
      <c r="E342" s="269">
        <v>1488</v>
      </c>
      <c r="F342" s="268">
        <v>0</v>
      </c>
      <c r="G342" s="268">
        <v>0</v>
      </c>
      <c r="H342" s="268">
        <v>-98.36</v>
      </c>
      <c r="I342" s="268">
        <v>0</v>
      </c>
      <c r="J342" s="268">
        <v>0</v>
      </c>
      <c r="K342" s="268">
        <v>-98.36</v>
      </c>
      <c r="L342" s="268">
        <v>0</v>
      </c>
    </row>
    <row r="343" spans="1:12" ht="13.5" thickBot="1">
      <c r="A343" s="267" t="s">
        <v>585</v>
      </c>
      <c r="B343" s="267" t="s">
        <v>562</v>
      </c>
      <c r="C343" s="268">
        <v>145296</v>
      </c>
      <c r="D343" s="269">
        <v>41928.87</v>
      </c>
      <c r="E343" s="269">
        <v>57537.22</v>
      </c>
      <c r="F343" s="268">
        <v>0</v>
      </c>
      <c r="G343" s="268">
        <v>0</v>
      </c>
      <c r="H343" s="269">
        <v>-3175.6</v>
      </c>
      <c r="I343" s="268">
        <v>0</v>
      </c>
      <c r="J343" s="268">
        <v>0</v>
      </c>
      <c r="K343" s="269">
        <v>-3175.6</v>
      </c>
      <c r="L343" s="268">
        <v>0</v>
      </c>
    </row>
    <row r="344" spans="1:12" ht="13.5" thickBot="1">
      <c r="A344" s="267" t="s">
        <v>585</v>
      </c>
      <c r="B344" s="267" t="s">
        <v>564</v>
      </c>
      <c r="C344" s="268">
        <v>60000</v>
      </c>
      <c r="D344" s="269">
        <v>12429.63</v>
      </c>
      <c r="E344" s="269">
        <v>23760</v>
      </c>
      <c r="F344" s="269">
        <v>11330.37</v>
      </c>
      <c r="G344" s="268">
        <v>0</v>
      </c>
      <c r="H344" s="268">
        <v>0</v>
      </c>
      <c r="I344" s="268">
        <v>0</v>
      </c>
      <c r="J344" s="268">
        <v>0</v>
      </c>
      <c r="K344" s="269">
        <v>11330.37</v>
      </c>
      <c r="L344" s="268">
        <v>0</v>
      </c>
    </row>
    <row r="345" spans="1:12" ht="13.5" thickBot="1">
      <c r="A345" s="267" t="s">
        <v>586</v>
      </c>
      <c r="B345" s="267" t="s">
        <v>564</v>
      </c>
      <c r="C345" s="268">
        <v>42500</v>
      </c>
      <c r="D345" s="269">
        <v>6920.29</v>
      </c>
      <c r="E345" s="269">
        <v>16830</v>
      </c>
      <c r="F345" s="269">
        <v>9909.71</v>
      </c>
      <c r="G345" s="268">
        <v>0</v>
      </c>
      <c r="H345" s="268">
        <v>0</v>
      </c>
      <c r="I345" s="268">
        <v>0</v>
      </c>
      <c r="J345" s="268">
        <v>0</v>
      </c>
      <c r="K345" s="269">
        <v>9909.71</v>
      </c>
      <c r="L345" s="268">
        <v>0</v>
      </c>
    </row>
    <row r="346" spans="1:12" ht="13.5" thickBot="1">
      <c r="A346" s="267" t="s">
        <v>586</v>
      </c>
      <c r="B346" s="267" t="s">
        <v>562</v>
      </c>
      <c r="C346" s="268">
        <v>324348</v>
      </c>
      <c r="D346" s="269">
        <v>89729.55</v>
      </c>
      <c r="E346" s="269">
        <v>128441.81</v>
      </c>
      <c r="F346" s="268">
        <v>0</v>
      </c>
      <c r="G346" s="268">
        <v>0</v>
      </c>
      <c r="H346" s="269">
        <v>-9678.06</v>
      </c>
      <c r="I346" s="268">
        <v>0</v>
      </c>
      <c r="J346" s="268">
        <v>0</v>
      </c>
      <c r="K346" s="269">
        <v>-9678.06</v>
      </c>
      <c r="L346" s="268">
        <v>0</v>
      </c>
    </row>
    <row r="347" spans="1:12" ht="13.5" thickBot="1">
      <c r="A347" s="267" t="s">
        <v>587</v>
      </c>
      <c r="B347" s="267" t="s">
        <v>562</v>
      </c>
      <c r="C347" s="268">
        <v>64000</v>
      </c>
      <c r="D347" s="269">
        <v>22107.52</v>
      </c>
      <c r="E347" s="269">
        <v>31603.2</v>
      </c>
      <c r="F347" s="268">
        <v>0</v>
      </c>
      <c r="G347" s="268">
        <v>0</v>
      </c>
      <c r="H347" s="268">
        <v>51.2</v>
      </c>
      <c r="I347" s="268">
        <v>0</v>
      </c>
      <c r="J347" s="268">
        <v>0</v>
      </c>
      <c r="K347" s="268">
        <v>51.2</v>
      </c>
      <c r="L347" s="268">
        <v>6.4</v>
      </c>
    </row>
    <row r="348" spans="1:12" ht="13.5" thickBot="1">
      <c r="A348" s="267" t="s">
        <v>588</v>
      </c>
      <c r="B348" s="267" t="s">
        <v>562</v>
      </c>
      <c r="C348" s="268">
        <v>99609</v>
      </c>
      <c r="D348" s="269">
        <v>47751.02</v>
      </c>
      <c r="E348" s="269">
        <v>59167.75</v>
      </c>
      <c r="F348" s="268">
        <v>0</v>
      </c>
      <c r="G348" s="268">
        <v>0</v>
      </c>
      <c r="H348" s="268">
        <v>537.89</v>
      </c>
      <c r="I348" s="268">
        <v>0</v>
      </c>
      <c r="J348" s="268">
        <v>0</v>
      </c>
      <c r="K348" s="268">
        <v>537.89</v>
      </c>
      <c r="L348" s="268">
        <v>199.22</v>
      </c>
    </row>
    <row r="349" spans="1:12" ht="13.5" thickBot="1">
      <c r="A349" s="267" t="s">
        <v>589</v>
      </c>
      <c r="B349" s="267" t="s">
        <v>562</v>
      </c>
      <c r="C349" s="268">
        <v>144000</v>
      </c>
      <c r="D349" s="269">
        <v>82551.59</v>
      </c>
      <c r="E349" s="269">
        <v>99244.8</v>
      </c>
      <c r="F349" s="268">
        <v>0</v>
      </c>
      <c r="G349" s="268">
        <v>0</v>
      </c>
      <c r="H349" s="268">
        <v>460.8</v>
      </c>
      <c r="I349" s="268">
        <v>0</v>
      </c>
      <c r="J349" s="268">
        <v>0</v>
      </c>
      <c r="K349" s="268">
        <v>460.8</v>
      </c>
      <c r="L349" s="268">
        <v>0</v>
      </c>
    </row>
    <row r="350" spans="1:12" ht="13.5" thickBot="1">
      <c r="A350" s="267" t="s">
        <v>590</v>
      </c>
      <c r="B350" s="267" t="s">
        <v>562</v>
      </c>
      <c r="C350" s="268">
        <v>20000</v>
      </c>
      <c r="D350" s="269">
        <v>14271.42</v>
      </c>
      <c r="E350" s="269">
        <v>15698</v>
      </c>
      <c r="F350" s="268">
        <v>0</v>
      </c>
      <c r="G350" s="268">
        <v>0</v>
      </c>
      <c r="H350" s="268">
        <v>50</v>
      </c>
      <c r="I350" s="268">
        <v>0</v>
      </c>
      <c r="J350" s="268">
        <v>0</v>
      </c>
      <c r="K350" s="268">
        <v>50</v>
      </c>
      <c r="L350" s="268">
        <v>0</v>
      </c>
    </row>
    <row r="351" spans="1:12" ht="13.5" thickBot="1">
      <c r="A351" s="267" t="s">
        <v>591</v>
      </c>
      <c r="B351" s="267" t="s">
        <v>562</v>
      </c>
      <c r="C351" s="268">
        <v>12000</v>
      </c>
      <c r="D351" s="269">
        <v>9707.33</v>
      </c>
      <c r="E351" s="269">
        <v>10575.6</v>
      </c>
      <c r="F351" s="268">
        <v>0</v>
      </c>
      <c r="G351" s="268">
        <v>0</v>
      </c>
      <c r="H351" s="268">
        <v>99.6</v>
      </c>
      <c r="I351" s="268">
        <v>0</v>
      </c>
      <c r="J351" s="268">
        <v>0</v>
      </c>
      <c r="K351" s="268">
        <v>99.6</v>
      </c>
      <c r="L351" s="268">
        <v>0</v>
      </c>
    </row>
    <row r="352" spans="1:12" ht="13.5" thickBot="1">
      <c r="A352" s="267" t="s">
        <v>591</v>
      </c>
      <c r="B352" s="267" t="s">
        <v>564</v>
      </c>
      <c r="C352" s="268">
        <v>21800</v>
      </c>
      <c r="D352" s="269">
        <v>19401.58</v>
      </c>
      <c r="E352" s="269">
        <v>19212.34</v>
      </c>
      <c r="F352" s="268">
        <v>-189.24</v>
      </c>
      <c r="G352" s="268">
        <v>0</v>
      </c>
      <c r="H352" s="268">
        <v>0</v>
      </c>
      <c r="I352" s="268">
        <v>0</v>
      </c>
      <c r="J352" s="268">
        <v>0</v>
      </c>
      <c r="K352" s="268">
        <v>-189.24</v>
      </c>
      <c r="L352" s="268">
        <v>0</v>
      </c>
    </row>
    <row r="353" spans="1:12" ht="13.5" thickBot="1">
      <c r="A353" s="267" t="s">
        <v>592</v>
      </c>
      <c r="B353" s="267" t="s">
        <v>564</v>
      </c>
      <c r="C353" s="268">
        <v>182242</v>
      </c>
      <c r="D353" s="269">
        <v>173357.02</v>
      </c>
      <c r="E353" s="269">
        <v>177685.95</v>
      </c>
      <c r="F353" s="269">
        <v>4328.93</v>
      </c>
      <c r="G353" s="268">
        <v>0</v>
      </c>
      <c r="H353" s="268">
        <v>0</v>
      </c>
      <c r="I353" s="268">
        <v>0</v>
      </c>
      <c r="J353" s="268">
        <v>0</v>
      </c>
      <c r="K353" s="269">
        <v>4328.93</v>
      </c>
      <c r="L353" s="268">
        <v>0</v>
      </c>
    </row>
    <row r="354" spans="1:12" ht="13.5" thickBot="1">
      <c r="A354" s="270" t="s">
        <v>593</v>
      </c>
      <c r="B354" s="270">
        <v>45</v>
      </c>
      <c r="C354" s="267"/>
      <c r="D354" s="271">
        <v>1356354.55</v>
      </c>
      <c r="E354" s="271">
        <v>1175278.49</v>
      </c>
      <c r="F354" s="271">
        <v>-31432.31</v>
      </c>
      <c r="G354" s="272">
        <v>0</v>
      </c>
      <c r="H354" s="271">
        <v>-14618.41</v>
      </c>
      <c r="I354" s="272">
        <v>0</v>
      </c>
      <c r="J354" s="272">
        <v>0</v>
      </c>
      <c r="K354" s="271">
        <v>-46050.72</v>
      </c>
      <c r="L354" s="271">
        <v>-31702.07</v>
      </c>
    </row>
    <row r="355" spans="1:12" ht="13.5" thickBot="1">
      <c r="A355" s="440" t="s">
        <v>485</v>
      </c>
      <c r="B355" s="441"/>
      <c r="C355" s="441"/>
      <c r="D355" s="441"/>
      <c r="E355" s="441"/>
      <c r="F355" s="441"/>
      <c r="G355" s="441"/>
      <c r="H355" s="441"/>
      <c r="I355" s="441"/>
      <c r="J355" s="441"/>
      <c r="K355" s="441"/>
      <c r="L355" s="442"/>
    </row>
    <row r="356" spans="1:12" ht="13.5" thickBot="1">
      <c r="A356" s="267" t="s">
        <v>561</v>
      </c>
      <c r="B356" s="267" t="s">
        <v>562</v>
      </c>
      <c r="C356" s="268">
        <v>28971</v>
      </c>
      <c r="D356" s="269">
        <v>49302.12</v>
      </c>
      <c r="E356" s="269">
        <v>5342.25</v>
      </c>
      <c r="F356" s="268">
        <v>0</v>
      </c>
      <c r="G356" s="268">
        <v>0</v>
      </c>
      <c r="H356" s="269">
        <v>-2268.43</v>
      </c>
      <c r="I356" s="268">
        <v>0</v>
      </c>
      <c r="J356" s="268">
        <v>0</v>
      </c>
      <c r="K356" s="269">
        <v>-2268.43</v>
      </c>
      <c r="L356" s="268">
        <v>0</v>
      </c>
    </row>
    <row r="357" spans="1:12" ht="13.5" thickBot="1">
      <c r="A357" s="267" t="s">
        <v>563</v>
      </c>
      <c r="B357" s="267" t="s">
        <v>562</v>
      </c>
      <c r="C357" s="268">
        <v>41540</v>
      </c>
      <c r="D357" s="269">
        <v>60663.12</v>
      </c>
      <c r="E357" s="269">
        <v>3339.82</v>
      </c>
      <c r="F357" s="268">
        <v>0</v>
      </c>
      <c r="G357" s="268">
        <v>0</v>
      </c>
      <c r="H357" s="268">
        <v>-519.25</v>
      </c>
      <c r="I357" s="268">
        <v>0</v>
      </c>
      <c r="J357" s="268">
        <v>0</v>
      </c>
      <c r="K357" s="268">
        <v>-519.25</v>
      </c>
      <c r="L357" s="268">
        <v>16.62</v>
      </c>
    </row>
    <row r="358" spans="1:12" ht="13.5" thickBot="1">
      <c r="A358" s="267" t="s">
        <v>563</v>
      </c>
      <c r="B358" s="267" t="s">
        <v>564</v>
      </c>
      <c r="C358" s="268">
        <v>7815</v>
      </c>
      <c r="D358" s="269">
        <v>6394.47</v>
      </c>
      <c r="E358" s="268">
        <v>628.33</v>
      </c>
      <c r="F358" s="269">
        <v>-5766.14</v>
      </c>
      <c r="G358" s="268">
        <v>0</v>
      </c>
      <c r="H358" s="268">
        <v>0</v>
      </c>
      <c r="I358" s="268">
        <v>0</v>
      </c>
      <c r="J358" s="268">
        <v>0</v>
      </c>
      <c r="K358" s="269">
        <v>-5766.14</v>
      </c>
      <c r="L358" s="268">
        <v>3.13</v>
      </c>
    </row>
    <row r="359" spans="1:12" ht="13.5" thickBot="1">
      <c r="A359" s="267" t="s">
        <v>565</v>
      </c>
      <c r="B359" s="267" t="s">
        <v>562</v>
      </c>
      <c r="C359" s="268">
        <v>15723</v>
      </c>
      <c r="D359" s="269">
        <v>24016.8</v>
      </c>
      <c r="E359" s="269">
        <v>3097.43</v>
      </c>
      <c r="F359" s="268">
        <v>0</v>
      </c>
      <c r="G359" s="268">
        <v>0</v>
      </c>
      <c r="H359" s="269">
        <v>-1179.23</v>
      </c>
      <c r="I359" s="268">
        <v>0</v>
      </c>
      <c r="J359" s="268">
        <v>0</v>
      </c>
      <c r="K359" s="269">
        <v>-1179.23</v>
      </c>
      <c r="L359" s="268">
        <v>-47.17</v>
      </c>
    </row>
    <row r="360" spans="1:12" ht="13.5" thickBot="1">
      <c r="A360" s="267" t="s">
        <v>566</v>
      </c>
      <c r="B360" s="267" t="s">
        <v>564</v>
      </c>
      <c r="C360" s="268">
        <v>1708</v>
      </c>
      <c r="D360" s="269">
        <v>1587.8</v>
      </c>
      <c r="E360" s="268">
        <v>215.38</v>
      </c>
      <c r="F360" s="269">
        <v>-1372.42</v>
      </c>
      <c r="G360" s="268">
        <v>0</v>
      </c>
      <c r="H360" s="268">
        <v>0</v>
      </c>
      <c r="I360" s="268">
        <v>0</v>
      </c>
      <c r="J360" s="268">
        <v>0</v>
      </c>
      <c r="K360" s="269">
        <v>-1372.42</v>
      </c>
      <c r="L360" s="268">
        <v>4.1</v>
      </c>
    </row>
    <row r="361" spans="1:12" ht="13.5" thickBot="1">
      <c r="A361" s="267" t="s">
        <v>566</v>
      </c>
      <c r="B361" s="267" t="s">
        <v>562</v>
      </c>
      <c r="C361" s="268">
        <v>30499</v>
      </c>
      <c r="D361" s="269">
        <v>46768.75</v>
      </c>
      <c r="E361" s="269">
        <v>3845.92</v>
      </c>
      <c r="F361" s="268">
        <v>0</v>
      </c>
      <c r="G361" s="268">
        <v>0</v>
      </c>
      <c r="H361" s="268">
        <v>-94.55</v>
      </c>
      <c r="I361" s="268">
        <v>0</v>
      </c>
      <c r="J361" s="268">
        <v>0</v>
      </c>
      <c r="K361" s="268">
        <v>-94.55</v>
      </c>
      <c r="L361" s="268">
        <v>73.19</v>
      </c>
    </row>
    <row r="362" spans="1:12" ht="13.5" thickBot="1">
      <c r="A362" s="267" t="s">
        <v>567</v>
      </c>
      <c r="B362" s="267" t="s">
        <v>564</v>
      </c>
      <c r="C362" s="268">
        <v>1000</v>
      </c>
      <c r="D362" s="269">
        <v>1055.25</v>
      </c>
      <c r="E362" s="268">
        <v>286.8</v>
      </c>
      <c r="F362" s="268">
        <v>-768.45</v>
      </c>
      <c r="G362" s="268">
        <v>0</v>
      </c>
      <c r="H362" s="268">
        <v>0</v>
      </c>
      <c r="I362" s="268">
        <v>0</v>
      </c>
      <c r="J362" s="268">
        <v>0</v>
      </c>
      <c r="K362" s="268">
        <v>-768.45</v>
      </c>
      <c r="L362" s="268">
        <v>-1.3</v>
      </c>
    </row>
    <row r="363" spans="1:12" ht="13.5" thickBot="1">
      <c r="A363" s="267" t="s">
        <v>567</v>
      </c>
      <c r="B363" s="267" t="s">
        <v>562</v>
      </c>
      <c r="C363" s="268">
        <v>17198</v>
      </c>
      <c r="D363" s="269">
        <v>28692.21</v>
      </c>
      <c r="E363" s="269">
        <v>4932.39</v>
      </c>
      <c r="F363" s="268">
        <v>0</v>
      </c>
      <c r="G363" s="268">
        <v>0</v>
      </c>
      <c r="H363" s="269">
        <v>-2572.82</v>
      </c>
      <c r="I363" s="268">
        <v>0</v>
      </c>
      <c r="J363" s="268">
        <v>0</v>
      </c>
      <c r="K363" s="269">
        <v>-2572.82</v>
      </c>
      <c r="L363" s="268">
        <v>-22.35</v>
      </c>
    </row>
    <row r="364" spans="1:12" ht="13.5" thickBot="1">
      <c r="A364" s="267" t="s">
        <v>568</v>
      </c>
      <c r="B364" s="267" t="s">
        <v>562</v>
      </c>
      <c r="C364" s="268">
        <v>10000</v>
      </c>
      <c r="D364" s="269">
        <v>7780</v>
      </c>
      <c r="E364" s="269">
        <v>1920</v>
      </c>
      <c r="F364" s="268">
        <v>0</v>
      </c>
      <c r="G364" s="268">
        <v>0</v>
      </c>
      <c r="H364" s="268">
        <v>-330</v>
      </c>
      <c r="I364" s="268">
        <v>0</v>
      </c>
      <c r="J364" s="268">
        <v>0</v>
      </c>
      <c r="K364" s="268">
        <v>-330</v>
      </c>
      <c r="L364" s="268">
        <v>-51</v>
      </c>
    </row>
    <row r="365" spans="1:12" ht="13.5" thickBot="1">
      <c r="A365" s="267" t="s">
        <v>568</v>
      </c>
      <c r="B365" s="267" t="s">
        <v>564</v>
      </c>
      <c r="C365" s="268">
        <v>14511</v>
      </c>
      <c r="D365" s="269">
        <v>13684.76</v>
      </c>
      <c r="E365" s="269">
        <v>2786.11</v>
      </c>
      <c r="F365" s="269">
        <v>-10898.65</v>
      </c>
      <c r="G365" s="268">
        <v>0</v>
      </c>
      <c r="H365" s="268">
        <v>0</v>
      </c>
      <c r="I365" s="268">
        <v>0</v>
      </c>
      <c r="J365" s="268">
        <v>0</v>
      </c>
      <c r="K365" s="269">
        <v>-10898.65</v>
      </c>
      <c r="L365" s="268">
        <v>-74.01</v>
      </c>
    </row>
    <row r="366" spans="1:12" ht="13.5" thickBot="1">
      <c r="A366" s="267" t="s">
        <v>569</v>
      </c>
      <c r="B366" s="267" t="s">
        <v>564</v>
      </c>
      <c r="C366" s="268">
        <v>1000</v>
      </c>
      <c r="D366" s="269">
        <v>1618.05</v>
      </c>
      <c r="E366" s="268">
        <v>271.4</v>
      </c>
      <c r="F366" s="269">
        <v>-1346.65</v>
      </c>
      <c r="G366" s="268">
        <v>0</v>
      </c>
      <c r="H366" s="268">
        <v>0</v>
      </c>
      <c r="I366" s="268">
        <v>0</v>
      </c>
      <c r="J366" s="268">
        <v>0</v>
      </c>
      <c r="K366" s="269">
        <v>-1346.65</v>
      </c>
      <c r="L366" s="268">
        <v>0</v>
      </c>
    </row>
    <row r="367" spans="1:12" ht="13.5" thickBot="1">
      <c r="A367" s="267" t="s">
        <v>569</v>
      </c>
      <c r="B367" s="267" t="s">
        <v>562</v>
      </c>
      <c r="C367" s="268">
        <v>40723</v>
      </c>
      <c r="D367" s="269">
        <v>31540.41</v>
      </c>
      <c r="E367" s="269">
        <v>11052.22</v>
      </c>
      <c r="F367" s="268">
        <v>0</v>
      </c>
      <c r="G367" s="268">
        <v>0</v>
      </c>
      <c r="H367" s="269">
        <v>-3636.57</v>
      </c>
      <c r="I367" s="268">
        <v>0</v>
      </c>
      <c r="J367" s="268">
        <v>0</v>
      </c>
      <c r="K367" s="269">
        <v>-3636.57</v>
      </c>
      <c r="L367" s="268">
        <v>0</v>
      </c>
    </row>
    <row r="368" spans="1:12" ht="13.5" thickBot="1">
      <c r="A368" s="267" t="s">
        <v>570</v>
      </c>
      <c r="B368" s="267" t="s">
        <v>564</v>
      </c>
      <c r="C368" s="268">
        <v>5258</v>
      </c>
      <c r="D368" s="269">
        <v>4586.95</v>
      </c>
      <c r="E368" s="269">
        <v>1060.54</v>
      </c>
      <c r="F368" s="269">
        <v>-3526.41</v>
      </c>
      <c r="G368" s="268">
        <v>0</v>
      </c>
      <c r="H368" s="268">
        <v>0</v>
      </c>
      <c r="I368" s="268">
        <v>0</v>
      </c>
      <c r="J368" s="268">
        <v>0</v>
      </c>
      <c r="K368" s="269">
        <v>-3526.41</v>
      </c>
      <c r="L368" s="268">
        <v>0.53</v>
      </c>
    </row>
    <row r="369" spans="1:12" ht="13.5" thickBot="1">
      <c r="A369" s="267" t="s">
        <v>570</v>
      </c>
      <c r="B369" s="267" t="s">
        <v>562</v>
      </c>
      <c r="C369" s="268">
        <v>13000</v>
      </c>
      <c r="D369" s="269">
        <v>11744</v>
      </c>
      <c r="E369" s="269">
        <v>2622.1</v>
      </c>
      <c r="F369" s="268">
        <v>0</v>
      </c>
      <c r="G369" s="268">
        <v>0</v>
      </c>
      <c r="H369" s="268">
        <v>2.6</v>
      </c>
      <c r="I369" s="268">
        <v>0</v>
      </c>
      <c r="J369" s="268">
        <v>0</v>
      </c>
      <c r="K369" s="268">
        <v>2.6</v>
      </c>
      <c r="L369" s="268">
        <v>1.3</v>
      </c>
    </row>
    <row r="370" spans="1:12" ht="13.5" thickBot="1">
      <c r="A370" s="267" t="s">
        <v>571</v>
      </c>
      <c r="B370" s="267" t="s">
        <v>564</v>
      </c>
      <c r="C370" s="268">
        <v>2000</v>
      </c>
      <c r="D370" s="269">
        <v>1407</v>
      </c>
      <c r="E370" s="268">
        <v>0</v>
      </c>
      <c r="F370" s="269">
        <v>-1407</v>
      </c>
      <c r="G370" s="268">
        <v>0</v>
      </c>
      <c r="H370" s="268">
        <v>0</v>
      </c>
      <c r="I370" s="268">
        <v>0</v>
      </c>
      <c r="J370" s="268">
        <v>0</v>
      </c>
      <c r="K370" s="269">
        <v>-1407</v>
      </c>
      <c r="L370" s="268">
        <v>0</v>
      </c>
    </row>
    <row r="371" spans="1:12" ht="13.5" thickBot="1">
      <c r="A371" s="267" t="s">
        <v>572</v>
      </c>
      <c r="B371" s="267" t="s">
        <v>564</v>
      </c>
      <c r="C371" s="268">
        <v>10519</v>
      </c>
      <c r="D371" s="269">
        <v>32854.92</v>
      </c>
      <c r="E371" s="269">
        <v>6846.82</v>
      </c>
      <c r="F371" s="269">
        <v>-26008.1</v>
      </c>
      <c r="G371" s="268">
        <v>0</v>
      </c>
      <c r="H371" s="268">
        <v>0</v>
      </c>
      <c r="I371" s="268">
        <v>0</v>
      </c>
      <c r="J371" s="268">
        <v>0</v>
      </c>
      <c r="K371" s="269">
        <v>-26008.1</v>
      </c>
      <c r="L371" s="268">
        <v>0</v>
      </c>
    </row>
    <row r="372" spans="1:12" ht="13.5" thickBot="1">
      <c r="A372" s="267" t="s">
        <v>573</v>
      </c>
      <c r="B372" s="267" t="s">
        <v>562</v>
      </c>
      <c r="C372" s="268">
        <v>2000</v>
      </c>
      <c r="D372" s="269">
        <v>2579.12</v>
      </c>
      <c r="E372" s="269">
        <v>2249.6</v>
      </c>
      <c r="F372" s="268">
        <v>0</v>
      </c>
      <c r="G372" s="268">
        <v>0</v>
      </c>
      <c r="H372" s="268">
        <v>295</v>
      </c>
      <c r="I372" s="268">
        <v>0</v>
      </c>
      <c r="J372" s="268">
        <v>0</v>
      </c>
      <c r="K372" s="268">
        <v>295</v>
      </c>
      <c r="L372" s="268">
        <v>0</v>
      </c>
    </row>
    <row r="373" spans="1:12" ht="13.5" thickBot="1">
      <c r="A373" s="267" t="s">
        <v>574</v>
      </c>
      <c r="B373" s="267" t="s">
        <v>562</v>
      </c>
      <c r="C373" s="268">
        <v>1714</v>
      </c>
      <c r="D373" s="269">
        <v>1776.06</v>
      </c>
      <c r="E373" s="269">
        <v>1712.29</v>
      </c>
      <c r="F373" s="268">
        <v>0</v>
      </c>
      <c r="G373" s="268">
        <v>0</v>
      </c>
      <c r="H373" s="268">
        <v>803.87</v>
      </c>
      <c r="I373" s="268">
        <v>0</v>
      </c>
      <c r="J373" s="268">
        <v>0</v>
      </c>
      <c r="K373" s="268">
        <v>803.87</v>
      </c>
      <c r="L373" s="268">
        <v>0</v>
      </c>
    </row>
    <row r="374" spans="1:12" ht="13.5" thickBot="1">
      <c r="A374" s="267" t="s">
        <v>575</v>
      </c>
      <c r="B374" s="267" t="s">
        <v>564</v>
      </c>
      <c r="C374" s="268">
        <v>21</v>
      </c>
      <c r="D374" s="269">
        <v>52617.79</v>
      </c>
      <c r="E374" s="269">
        <v>37020.52</v>
      </c>
      <c r="F374" s="269">
        <v>-15597.27</v>
      </c>
      <c r="G374" s="268">
        <v>0</v>
      </c>
      <c r="H374" s="268">
        <v>0</v>
      </c>
      <c r="I374" s="268">
        <v>0</v>
      </c>
      <c r="J374" s="268">
        <v>0</v>
      </c>
      <c r="K374" s="269">
        <v>-15597.27</v>
      </c>
      <c r="L374" s="268">
        <v>47.49</v>
      </c>
    </row>
    <row r="375" spans="1:12" ht="13.5" thickBot="1">
      <c r="A375" s="267" t="s">
        <v>576</v>
      </c>
      <c r="B375" s="267" t="s">
        <v>562</v>
      </c>
      <c r="C375" s="268">
        <v>37883</v>
      </c>
      <c r="D375" s="269">
        <v>19473.43</v>
      </c>
      <c r="E375" s="268">
        <v>984.96</v>
      </c>
      <c r="F375" s="268">
        <v>0</v>
      </c>
      <c r="G375" s="268">
        <v>0</v>
      </c>
      <c r="H375" s="268">
        <v>-79.55</v>
      </c>
      <c r="I375" s="268">
        <v>0</v>
      </c>
      <c r="J375" s="268">
        <v>0</v>
      </c>
      <c r="K375" s="268">
        <v>-79.55</v>
      </c>
      <c r="L375" s="268">
        <v>0</v>
      </c>
    </row>
    <row r="376" spans="1:12" ht="13.5" thickBot="1">
      <c r="A376" s="267" t="s">
        <v>577</v>
      </c>
      <c r="B376" s="267" t="s">
        <v>562</v>
      </c>
      <c r="C376" s="268">
        <v>12395</v>
      </c>
      <c r="D376" s="269">
        <v>4410.5</v>
      </c>
      <c r="E376" s="268">
        <v>86.77</v>
      </c>
      <c r="F376" s="268">
        <v>0</v>
      </c>
      <c r="G376" s="268">
        <v>0</v>
      </c>
      <c r="H376" s="268">
        <v>9.92</v>
      </c>
      <c r="I376" s="268">
        <v>0</v>
      </c>
      <c r="J376" s="268">
        <v>0</v>
      </c>
      <c r="K376" s="268">
        <v>9.92</v>
      </c>
      <c r="L376" s="268">
        <v>0</v>
      </c>
    </row>
    <row r="377" spans="1:12" ht="13.5" thickBot="1">
      <c r="A377" s="267" t="s">
        <v>577</v>
      </c>
      <c r="B377" s="267" t="s">
        <v>564</v>
      </c>
      <c r="C377" s="268">
        <v>16020</v>
      </c>
      <c r="D377" s="269">
        <v>7469.99</v>
      </c>
      <c r="E377" s="268">
        <v>112.14</v>
      </c>
      <c r="F377" s="269">
        <v>-7357.85</v>
      </c>
      <c r="G377" s="268">
        <v>0</v>
      </c>
      <c r="H377" s="268">
        <v>0</v>
      </c>
      <c r="I377" s="268">
        <v>0</v>
      </c>
      <c r="J377" s="268">
        <v>0</v>
      </c>
      <c r="K377" s="269">
        <v>-7357.85</v>
      </c>
      <c r="L377" s="268">
        <v>0</v>
      </c>
    </row>
    <row r="378" spans="1:12" ht="13.5" thickBot="1">
      <c r="A378" s="267" t="s">
        <v>578</v>
      </c>
      <c r="B378" s="267" t="s">
        <v>562</v>
      </c>
      <c r="C378" s="268">
        <v>10000</v>
      </c>
      <c r="D378" s="269">
        <v>2365</v>
      </c>
      <c r="E378" s="268">
        <v>303</v>
      </c>
      <c r="F378" s="268">
        <v>0</v>
      </c>
      <c r="G378" s="268">
        <v>0</v>
      </c>
      <c r="H378" s="268">
        <v>30</v>
      </c>
      <c r="I378" s="268">
        <v>0</v>
      </c>
      <c r="J378" s="268">
        <v>0</v>
      </c>
      <c r="K378" s="268">
        <v>30</v>
      </c>
      <c r="L378" s="268">
        <v>-1</v>
      </c>
    </row>
    <row r="379" spans="1:12" ht="13.5" thickBot="1">
      <c r="A379" s="267" t="s">
        <v>578</v>
      </c>
      <c r="B379" s="267" t="s">
        <v>564</v>
      </c>
      <c r="C379" s="268">
        <v>23916</v>
      </c>
      <c r="D379" s="269">
        <v>18599.6</v>
      </c>
      <c r="E379" s="268">
        <v>724.65</v>
      </c>
      <c r="F379" s="269">
        <v>-17874.95</v>
      </c>
      <c r="G379" s="268">
        <v>0</v>
      </c>
      <c r="H379" s="268">
        <v>0</v>
      </c>
      <c r="I379" s="268">
        <v>0</v>
      </c>
      <c r="J379" s="268">
        <v>0</v>
      </c>
      <c r="K379" s="269">
        <v>-17874.95</v>
      </c>
      <c r="L379" s="268">
        <v>-2.4</v>
      </c>
    </row>
    <row r="380" spans="1:12" ht="13.5" thickBot="1">
      <c r="A380" s="267" t="s">
        <v>579</v>
      </c>
      <c r="B380" s="267" t="s">
        <v>564</v>
      </c>
      <c r="C380" s="268">
        <v>208143</v>
      </c>
      <c r="D380" s="269">
        <v>215884.58</v>
      </c>
      <c r="E380" s="269">
        <v>230351.86</v>
      </c>
      <c r="F380" s="269">
        <v>14467.28</v>
      </c>
      <c r="G380" s="268">
        <v>0</v>
      </c>
      <c r="H380" s="268">
        <v>0</v>
      </c>
      <c r="I380" s="268">
        <v>0</v>
      </c>
      <c r="J380" s="268">
        <v>0</v>
      </c>
      <c r="K380" s="269">
        <v>14467.28</v>
      </c>
      <c r="L380" s="269">
        <v>10240.64</v>
      </c>
    </row>
    <row r="381" spans="1:12" ht="13.5" thickBot="1">
      <c r="A381" s="267" t="s">
        <v>579</v>
      </c>
      <c r="B381" s="267" t="s">
        <v>562</v>
      </c>
      <c r="C381" s="268">
        <v>135000</v>
      </c>
      <c r="D381" s="269">
        <v>143453.14</v>
      </c>
      <c r="E381" s="269">
        <v>149404.5</v>
      </c>
      <c r="F381" s="268">
        <v>0</v>
      </c>
      <c r="G381" s="268">
        <v>0</v>
      </c>
      <c r="H381" s="269">
        <v>13754.5</v>
      </c>
      <c r="I381" s="268">
        <v>0</v>
      </c>
      <c r="J381" s="268">
        <v>0</v>
      </c>
      <c r="K381" s="269">
        <v>13754.5</v>
      </c>
      <c r="L381" s="269">
        <v>6642</v>
      </c>
    </row>
    <row r="382" spans="1:12" ht="13.5" thickBot="1">
      <c r="A382" s="440" t="s">
        <v>130</v>
      </c>
      <c r="B382" s="441"/>
      <c r="C382" s="441"/>
      <c r="D382" s="441"/>
      <c r="E382" s="441"/>
      <c r="F382" s="441"/>
      <c r="G382" s="441"/>
      <c r="H382" s="441"/>
      <c r="I382" s="441"/>
      <c r="J382" s="441"/>
      <c r="K382" s="441"/>
      <c r="L382" s="442"/>
    </row>
    <row r="383" spans="1:12" ht="13.5" thickBot="1">
      <c r="A383" s="267" t="s">
        <v>581</v>
      </c>
      <c r="B383" s="267" t="s">
        <v>562</v>
      </c>
      <c r="C383" s="268">
        <v>20266</v>
      </c>
      <c r="D383" s="269">
        <v>2975.47</v>
      </c>
      <c r="E383" s="269">
        <v>4036.99</v>
      </c>
      <c r="F383" s="268">
        <v>0</v>
      </c>
      <c r="G383" s="268">
        <v>0</v>
      </c>
      <c r="H383" s="268">
        <v>-524.68</v>
      </c>
      <c r="I383" s="268">
        <v>0</v>
      </c>
      <c r="J383" s="268">
        <v>0</v>
      </c>
      <c r="K383" s="268">
        <v>-524.68</v>
      </c>
      <c r="L383" s="268">
        <v>0</v>
      </c>
    </row>
    <row r="384" spans="1:12" ht="13.5" thickBot="1">
      <c r="A384" s="267" t="s">
        <v>581</v>
      </c>
      <c r="B384" s="267" t="s">
        <v>564</v>
      </c>
      <c r="C384" s="268">
        <v>42000</v>
      </c>
      <c r="D384" s="269">
        <v>3327.21</v>
      </c>
      <c r="E384" s="269">
        <v>8366.4</v>
      </c>
      <c r="F384" s="269">
        <v>5039.19</v>
      </c>
      <c r="G384" s="268">
        <v>0</v>
      </c>
      <c r="H384" s="268">
        <v>0</v>
      </c>
      <c r="I384" s="268">
        <v>0</v>
      </c>
      <c r="J384" s="268">
        <v>0</v>
      </c>
      <c r="K384" s="269">
        <v>5039.19</v>
      </c>
      <c r="L384" s="268">
        <v>0</v>
      </c>
    </row>
    <row r="385" spans="1:12" ht="13.5" thickBot="1">
      <c r="A385" s="267" t="s">
        <v>582</v>
      </c>
      <c r="B385" s="267" t="s">
        <v>562</v>
      </c>
      <c r="C385" s="268">
        <v>23000</v>
      </c>
      <c r="D385" s="269">
        <v>5556.97</v>
      </c>
      <c r="E385" s="269">
        <v>6886.2</v>
      </c>
      <c r="F385" s="268">
        <v>0</v>
      </c>
      <c r="G385" s="268">
        <v>0</v>
      </c>
      <c r="H385" s="268">
        <v>0</v>
      </c>
      <c r="I385" s="268">
        <v>0</v>
      </c>
      <c r="J385" s="268">
        <v>0</v>
      </c>
      <c r="K385" s="268">
        <v>0</v>
      </c>
      <c r="L385" s="268">
        <v>0</v>
      </c>
    </row>
    <row r="386" spans="1:12" ht="13.5" thickBot="1">
      <c r="A386" s="267" t="s">
        <v>582</v>
      </c>
      <c r="B386" s="267" t="s">
        <v>564</v>
      </c>
      <c r="C386" s="268">
        <v>42000</v>
      </c>
      <c r="D386" s="269">
        <v>4741.9</v>
      </c>
      <c r="E386" s="269">
        <v>12574.8</v>
      </c>
      <c r="F386" s="269">
        <v>7832.9</v>
      </c>
      <c r="G386" s="268">
        <v>0</v>
      </c>
      <c r="H386" s="268">
        <v>0</v>
      </c>
      <c r="I386" s="268">
        <v>0</v>
      </c>
      <c r="J386" s="268">
        <v>0</v>
      </c>
      <c r="K386" s="269">
        <v>7832.9</v>
      </c>
      <c r="L386" s="268">
        <v>0</v>
      </c>
    </row>
    <row r="387" spans="1:12" ht="13.5" thickBot="1">
      <c r="A387" s="267" t="s">
        <v>583</v>
      </c>
      <c r="B387" s="267" t="s">
        <v>562</v>
      </c>
      <c r="C387" s="268">
        <v>61000</v>
      </c>
      <c r="D387" s="269">
        <v>14543.06</v>
      </c>
      <c r="E387" s="269">
        <v>18263.4</v>
      </c>
      <c r="F387" s="268">
        <v>0</v>
      </c>
      <c r="G387" s="268">
        <v>0</v>
      </c>
      <c r="H387" s="268">
        <v>54.9</v>
      </c>
      <c r="I387" s="268">
        <v>0</v>
      </c>
      <c r="J387" s="268">
        <v>0</v>
      </c>
      <c r="K387" s="268">
        <v>54.9</v>
      </c>
      <c r="L387" s="268">
        <v>0</v>
      </c>
    </row>
    <row r="388" spans="1:12" ht="13.5" thickBot="1">
      <c r="A388" s="267" t="s">
        <v>583</v>
      </c>
      <c r="B388" s="267" t="s">
        <v>564</v>
      </c>
      <c r="C388" s="268">
        <v>42000</v>
      </c>
      <c r="D388" s="269">
        <v>4762.78</v>
      </c>
      <c r="E388" s="269">
        <v>12574.8</v>
      </c>
      <c r="F388" s="269">
        <v>7812.02</v>
      </c>
      <c r="G388" s="268">
        <v>0</v>
      </c>
      <c r="H388" s="268">
        <v>0</v>
      </c>
      <c r="I388" s="268">
        <v>0</v>
      </c>
      <c r="J388" s="268">
        <v>0</v>
      </c>
      <c r="K388" s="269">
        <v>7812.02</v>
      </c>
      <c r="L388" s="268">
        <v>0</v>
      </c>
    </row>
    <row r="389" spans="1:12" ht="13.5" thickBot="1">
      <c r="A389" s="267" t="s">
        <v>584</v>
      </c>
      <c r="B389" s="267" t="s">
        <v>564</v>
      </c>
      <c r="C389" s="268">
        <v>57000</v>
      </c>
      <c r="D389" s="269">
        <v>6784.6</v>
      </c>
      <c r="E389" s="269">
        <v>16963.2</v>
      </c>
      <c r="F389" s="269">
        <v>10178.6</v>
      </c>
      <c r="G389" s="268">
        <v>0</v>
      </c>
      <c r="H389" s="268">
        <v>0</v>
      </c>
      <c r="I389" s="268">
        <v>0</v>
      </c>
      <c r="J389" s="268">
        <v>0</v>
      </c>
      <c r="K389" s="269">
        <v>10178.6</v>
      </c>
      <c r="L389" s="268">
        <v>0</v>
      </c>
    </row>
    <row r="390" spans="1:12" ht="13.5" thickBot="1">
      <c r="A390" s="267" t="s">
        <v>584</v>
      </c>
      <c r="B390" s="267" t="s">
        <v>562</v>
      </c>
      <c r="C390" s="268">
        <v>5000</v>
      </c>
      <c r="D390" s="269">
        <v>1180.92</v>
      </c>
      <c r="E390" s="269">
        <v>1488</v>
      </c>
      <c r="F390" s="268">
        <v>0</v>
      </c>
      <c r="G390" s="268">
        <v>0</v>
      </c>
      <c r="H390" s="268">
        <v>-98.36</v>
      </c>
      <c r="I390" s="268">
        <v>0</v>
      </c>
      <c r="J390" s="268">
        <v>0</v>
      </c>
      <c r="K390" s="268">
        <v>-98.36</v>
      </c>
      <c r="L390" s="268">
        <v>0</v>
      </c>
    </row>
    <row r="391" spans="1:12" ht="13.5" thickBot="1">
      <c r="A391" s="267" t="s">
        <v>585</v>
      </c>
      <c r="B391" s="267" t="s">
        <v>562</v>
      </c>
      <c r="C391" s="268">
        <v>145296</v>
      </c>
      <c r="D391" s="269">
        <v>41928.87</v>
      </c>
      <c r="E391" s="269">
        <v>57537.22</v>
      </c>
      <c r="F391" s="268">
        <v>0</v>
      </c>
      <c r="G391" s="268">
        <v>0</v>
      </c>
      <c r="H391" s="269">
        <v>-3175.6</v>
      </c>
      <c r="I391" s="268">
        <v>0</v>
      </c>
      <c r="J391" s="268">
        <v>0</v>
      </c>
      <c r="K391" s="269">
        <v>-3175.6</v>
      </c>
      <c r="L391" s="268">
        <v>0</v>
      </c>
    </row>
    <row r="392" spans="1:12" ht="13.5" thickBot="1">
      <c r="A392" s="267" t="s">
        <v>585</v>
      </c>
      <c r="B392" s="267" t="s">
        <v>564</v>
      </c>
      <c r="C392" s="268">
        <v>60000</v>
      </c>
      <c r="D392" s="269">
        <v>12429.63</v>
      </c>
      <c r="E392" s="269">
        <v>23760</v>
      </c>
      <c r="F392" s="269">
        <v>11330.37</v>
      </c>
      <c r="G392" s="268">
        <v>0</v>
      </c>
      <c r="H392" s="268">
        <v>0</v>
      </c>
      <c r="I392" s="268">
        <v>0</v>
      </c>
      <c r="J392" s="268">
        <v>0</v>
      </c>
      <c r="K392" s="269">
        <v>11330.37</v>
      </c>
      <c r="L392" s="268">
        <v>0</v>
      </c>
    </row>
    <row r="393" spans="1:12" ht="13.5" thickBot="1">
      <c r="A393" s="267" t="s">
        <v>586</v>
      </c>
      <c r="B393" s="267" t="s">
        <v>564</v>
      </c>
      <c r="C393" s="268">
        <v>42500</v>
      </c>
      <c r="D393" s="269">
        <v>6920.29</v>
      </c>
      <c r="E393" s="269">
        <v>16779</v>
      </c>
      <c r="F393" s="269">
        <v>9858.71</v>
      </c>
      <c r="G393" s="268">
        <v>0</v>
      </c>
      <c r="H393" s="268">
        <v>0</v>
      </c>
      <c r="I393" s="268">
        <v>0</v>
      </c>
      <c r="J393" s="268">
        <v>0</v>
      </c>
      <c r="K393" s="269">
        <v>9858.71</v>
      </c>
      <c r="L393" s="268">
        <v>-51</v>
      </c>
    </row>
    <row r="394" spans="1:12" ht="13.5" thickBot="1">
      <c r="A394" s="267" t="s">
        <v>586</v>
      </c>
      <c r="B394" s="267" t="s">
        <v>562</v>
      </c>
      <c r="C394" s="268">
        <v>324348</v>
      </c>
      <c r="D394" s="269">
        <v>89729.55</v>
      </c>
      <c r="E394" s="269">
        <v>128052.59</v>
      </c>
      <c r="F394" s="268">
        <v>0</v>
      </c>
      <c r="G394" s="268">
        <v>0</v>
      </c>
      <c r="H394" s="269">
        <v>-10067.28</v>
      </c>
      <c r="I394" s="268">
        <v>0</v>
      </c>
      <c r="J394" s="268">
        <v>0</v>
      </c>
      <c r="K394" s="269">
        <v>-10067.28</v>
      </c>
      <c r="L394" s="268">
        <v>-389.22</v>
      </c>
    </row>
    <row r="395" spans="1:12" ht="13.5" thickBot="1">
      <c r="A395" s="267" t="s">
        <v>587</v>
      </c>
      <c r="B395" s="267" t="s">
        <v>562</v>
      </c>
      <c r="C395" s="268">
        <v>64000</v>
      </c>
      <c r="D395" s="269">
        <v>22107.52</v>
      </c>
      <c r="E395" s="269">
        <v>31603.2</v>
      </c>
      <c r="F395" s="268">
        <v>0</v>
      </c>
      <c r="G395" s="268">
        <v>0</v>
      </c>
      <c r="H395" s="268">
        <v>51.2</v>
      </c>
      <c r="I395" s="268">
        <v>0</v>
      </c>
      <c r="J395" s="268">
        <v>0</v>
      </c>
      <c r="K395" s="268">
        <v>51.2</v>
      </c>
      <c r="L395" s="268">
        <v>0</v>
      </c>
    </row>
    <row r="396" spans="1:12" ht="13.5" thickBot="1">
      <c r="A396" s="267" t="s">
        <v>588</v>
      </c>
      <c r="B396" s="267" t="s">
        <v>562</v>
      </c>
      <c r="C396" s="268">
        <v>99609</v>
      </c>
      <c r="D396" s="269">
        <v>47751.02</v>
      </c>
      <c r="E396" s="269">
        <v>59167.75</v>
      </c>
      <c r="F396" s="268">
        <v>0</v>
      </c>
      <c r="G396" s="268">
        <v>0</v>
      </c>
      <c r="H396" s="268">
        <v>537.89</v>
      </c>
      <c r="I396" s="268">
        <v>0</v>
      </c>
      <c r="J396" s="268">
        <v>0</v>
      </c>
      <c r="K396" s="268">
        <v>537.89</v>
      </c>
      <c r="L396" s="268">
        <v>0</v>
      </c>
    </row>
    <row r="397" spans="1:12" ht="13.5" thickBot="1">
      <c r="A397" s="267" t="s">
        <v>589</v>
      </c>
      <c r="B397" s="267" t="s">
        <v>562</v>
      </c>
      <c r="C397" s="268">
        <v>144000</v>
      </c>
      <c r="D397" s="269">
        <v>82551.59</v>
      </c>
      <c r="E397" s="269">
        <v>99288</v>
      </c>
      <c r="F397" s="268">
        <v>0</v>
      </c>
      <c r="G397" s="268">
        <v>0</v>
      </c>
      <c r="H397" s="268">
        <v>504</v>
      </c>
      <c r="I397" s="268">
        <v>0</v>
      </c>
      <c r="J397" s="268">
        <v>0</v>
      </c>
      <c r="K397" s="268">
        <v>504</v>
      </c>
      <c r="L397" s="268">
        <v>43.2</v>
      </c>
    </row>
    <row r="398" spans="1:12" ht="13.5" thickBot="1">
      <c r="A398" s="267" t="s">
        <v>590</v>
      </c>
      <c r="B398" s="267" t="s">
        <v>562</v>
      </c>
      <c r="C398" s="268">
        <v>20000</v>
      </c>
      <c r="D398" s="269">
        <v>14271.42</v>
      </c>
      <c r="E398" s="269">
        <v>15698</v>
      </c>
      <c r="F398" s="268">
        <v>0</v>
      </c>
      <c r="G398" s="268">
        <v>0</v>
      </c>
      <c r="H398" s="268">
        <v>50</v>
      </c>
      <c r="I398" s="268">
        <v>0</v>
      </c>
      <c r="J398" s="268">
        <v>0</v>
      </c>
      <c r="K398" s="268">
        <v>50</v>
      </c>
      <c r="L398" s="268">
        <v>0</v>
      </c>
    </row>
    <row r="399" spans="1:12" ht="13.5" thickBot="1">
      <c r="A399" s="267" t="s">
        <v>591</v>
      </c>
      <c r="B399" s="267" t="s">
        <v>562</v>
      </c>
      <c r="C399" s="268">
        <v>12000</v>
      </c>
      <c r="D399" s="269">
        <v>9707.33</v>
      </c>
      <c r="E399" s="269">
        <v>10573.2</v>
      </c>
      <c r="F399" s="268">
        <v>0</v>
      </c>
      <c r="G399" s="268">
        <v>0</v>
      </c>
      <c r="H399" s="268">
        <v>97.2</v>
      </c>
      <c r="I399" s="268">
        <v>0</v>
      </c>
      <c r="J399" s="268">
        <v>0</v>
      </c>
      <c r="K399" s="268">
        <v>97.2</v>
      </c>
      <c r="L399" s="268">
        <v>-2.4</v>
      </c>
    </row>
    <row r="400" spans="1:12" ht="13.5" thickBot="1">
      <c r="A400" s="267" t="s">
        <v>591</v>
      </c>
      <c r="B400" s="267" t="s">
        <v>564</v>
      </c>
      <c r="C400" s="268">
        <v>21800</v>
      </c>
      <c r="D400" s="269">
        <v>19401.58</v>
      </c>
      <c r="E400" s="269">
        <v>19207.98</v>
      </c>
      <c r="F400" s="268">
        <v>-193.6</v>
      </c>
      <c r="G400" s="268">
        <v>0</v>
      </c>
      <c r="H400" s="268">
        <v>0</v>
      </c>
      <c r="I400" s="268">
        <v>0</v>
      </c>
      <c r="J400" s="268">
        <v>0</v>
      </c>
      <c r="K400" s="268">
        <v>-193.6</v>
      </c>
      <c r="L400" s="268">
        <v>-4.36</v>
      </c>
    </row>
    <row r="401" spans="1:12" ht="13.5" thickBot="1">
      <c r="A401" s="267" t="s">
        <v>592</v>
      </c>
      <c r="B401" s="267" t="s">
        <v>564</v>
      </c>
      <c r="C401" s="268">
        <v>182242</v>
      </c>
      <c r="D401" s="269">
        <v>173357.02</v>
      </c>
      <c r="E401" s="269">
        <v>177959.31</v>
      </c>
      <c r="F401" s="269">
        <v>4602.29</v>
      </c>
      <c r="G401" s="268">
        <v>0</v>
      </c>
      <c r="H401" s="268">
        <v>0</v>
      </c>
      <c r="I401" s="268">
        <v>0</v>
      </c>
      <c r="J401" s="268">
        <v>0</v>
      </c>
      <c r="K401" s="269">
        <v>4602.29</v>
      </c>
      <c r="L401" s="268">
        <v>273.36</v>
      </c>
    </row>
    <row r="402" spans="1:12" ht="13.5" thickBot="1">
      <c r="A402" s="270" t="s">
        <v>593</v>
      </c>
      <c r="B402" s="270">
        <v>45</v>
      </c>
      <c r="C402" s="267"/>
      <c r="D402" s="271">
        <v>1356354.55</v>
      </c>
      <c r="E402" s="271">
        <v>1191977.84</v>
      </c>
      <c r="F402" s="271">
        <v>-20996.13</v>
      </c>
      <c r="G402" s="272">
        <v>0</v>
      </c>
      <c r="H402" s="271">
        <v>-8355.24</v>
      </c>
      <c r="I402" s="272">
        <v>0</v>
      </c>
      <c r="J402" s="272">
        <v>0</v>
      </c>
      <c r="K402" s="271">
        <v>-29351.37</v>
      </c>
      <c r="L402" s="271">
        <v>16699.35</v>
      </c>
    </row>
    <row r="403" spans="1:12" ht="13.5" thickBot="1">
      <c r="A403" s="440" t="s">
        <v>485</v>
      </c>
      <c r="B403" s="441"/>
      <c r="C403" s="441"/>
      <c r="D403" s="441"/>
      <c r="E403" s="441"/>
      <c r="F403" s="441"/>
      <c r="G403" s="441"/>
      <c r="H403" s="441"/>
      <c r="I403" s="441"/>
      <c r="J403" s="441"/>
      <c r="K403" s="441"/>
      <c r="L403" s="442"/>
    </row>
    <row r="404" spans="1:12" ht="13.5" thickBot="1">
      <c r="A404" s="267" t="s">
        <v>561</v>
      </c>
      <c r="B404" s="267" t="s">
        <v>562</v>
      </c>
      <c r="C404" s="268">
        <v>28971</v>
      </c>
      <c r="D404" s="269">
        <v>49302.12</v>
      </c>
      <c r="E404" s="269">
        <v>5342.25</v>
      </c>
      <c r="F404" s="268">
        <v>0</v>
      </c>
      <c r="G404" s="268">
        <v>0</v>
      </c>
      <c r="H404" s="269">
        <v>-2268.43</v>
      </c>
      <c r="I404" s="268">
        <v>0</v>
      </c>
      <c r="J404" s="268">
        <v>0</v>
      </c>
      <c r="K404" s="269">
        <v>-2268.43</v>
      </c>
      <c r="L404" s="268">
        <v>0</v>
      </c>
    </row>
    <row r="405" spans="1:12" ht="13.5" thickBot="1">
      <c r="A405" s="267" t="s">
        <v>563</v>
      </c>
      <c r="B405" s="267" t="s">
        <v>562</v>
      </c>
      <c r="C405" s="268">
        <v>41540</v>
      </c>
      <c r="D405" s="269">
        <v>60663.12</v>
      </c>
      <c r="E405" s="269">
        <v>3339.82</v>
      </c>
      <c r="F405" s="268">
        <v>0</v>
      </c>
      <c r="G405" s="268">
        <v>0</v>
      </c>
      <c r="H405" s="268">
        <v>-519.25</v>
      </c>
      <c r="I405" s="268">
        <v>0</v>
      </c>
      <c r="J405" s="268">
        <v>0</v>
      </c>
      <c r="K405" s="268">
        <v>-519.25</v>
      </c>
      <c r="L405" s="268">
        <v>0</v>
      </c>
    </row>
    <row r="406" spans="1:12" ht="13.5" thickBot="1">
      <c r="A406" s="267" t="s">
        <v>563</v>
      </c>
      <c r="B406" s="267" t="s">
        <v>564</v>
      </c>
      <c r="C406" s="268">
        <v>7815</v>
      </c>
      <c r="D406" s="269">
        <v>6394.47</v>
      </c>
      <c r="E406" s="268">
        <v>628.33</v>
      </c>
      <c r="F406" s="269">
        <v>-5766.14</v>
      </c>
      <c r="G406" s="268">
        <v>0</v>
      </c>
      <c r="H406" s="268">
        <v>0</v>
      </c>
      <c r="I406" s="268">
        <v>0</v>
      </c>
      <c r="J406" s="268">
        <v>0</v>
      </c>
      <c r="K406" s="269">
        <v>-5766.14</v>
      </c>
      <c r="L406" s="268">
        <v>0</v>
      </c>
    </row>
    <row r="407" spans="1:12" ht="13.5" thickBot="1">
      <c r="A407" s="267" t="s">
        <v>565</v>
      </c>
      <c r="B407" s="267" t="s">
        <v>562</v>
      </c>
      <c r="C407" s="268">
        <v>15723</v>
      </c>
      <c r="D407" s="269">
        <v>24016.8</v>
      </c>
      <c r="E407" s="269">
        <v>3097.43</v>
      </c>
      <c r="F407" s="268">
        <v>0</v>
      </c>
      <c r="G407" s="268">
        <v>0</v>
      </c>
      <c r="H407" s="269">
        <v>-1179.23</v>
      </c>
      <c r="I407" s="268">
        <v>0</v>
      </c>
      <c r="J407" s="268">
        <v>0</v>
      </c>
      <c r="K407" s="269">
        <v>-1179.23</v>
      </c>
      <c r="L407" s="268">
        <v>0</v>
      </c>
    </row>
    <row r="408" spans="1:12" ht="13.5" thickBot="1">
      <c r="A408" s="267" t="s">
        <v>566</v>
      </c>
      <c r="B408" s="267" t="s">
        <v>564</v>
      </c>
      <c r="C408" s="268">
        <v>1708</v>
      </c>
      <c r="D408" s="269">
        <v>1587.8</v>
      </c>
      <c r="E408" s="268">
        <v>219.82</v>
      </c>
      <c r="F408" s="269">
        <v>-1367.98</v>
      </c>
      <c r="G408" s="268">
        <v>0</v>
      </c>
      <c r="H408" s="268">
        <v>0</v>
      </c>
      <c r="I408" s="268">
        <v>0</v>
      </c>
      <c r="J408" s="268">
        <v>0</v>
      </c>
      <c r="K408" s="269">
        <v>-1367.98</v>
      </c>
      <c r="L408" s="268">
        <v>4.44</v>
      </c>
    </row>
    <row r="409" spans="1:12" ht="13.5" thickBot="1">
      <c r="A409" s="267" t="s">
        <v>566</v>
      </c>
      <c r="B409" s="267" t="s">
        <v>562</v>
      </c>
      <c r="C409" s="268">
        <v>30499</v>
      </c>
      <c r="D409" s="269">
        <v>46768.75</v>
      </c>
      <c r="E409" s="269">
        <v>3925.22</v>
      </c>
      <c r="F409" s="268">
        <v>0</v>
      </c>
      <c r="G409" s="268">
        <v>0</v>
      </c>
      <c r="H409" s="268">
        <v>-15.25</v>
      </c>
      <c r="I409" s="268">
        <v>0</v>
      </c>
      <c r="J409" s="268">
        <v>0</v>
      </c>
      <c r="K409" s="268">
        <v>-15.25</v>
      </c>
      <c r="L409" s="268">
        <v>79.3</v>
      </c>
    </row>
    <row r="410" spans="1:12" ht="13.5" thickBot="1">
      <c r="A410" s="267" t="s">
        <v>567</v>
      </c>
      <c r="B410" s="267" t="s">
        <v>564</v>
      </c>
      <c r="C410" s="268">
        <v>1000</v>
      </c>
      <c r="D410" s="269">
        <v>1055.25</v>
      </c>
      <c r="E410" s="268">
        <v>285.8</v>
      </c>
      <c r="F410" s="268">
        <v>-769.45</v>
      </c>
      <c r="G410" s="268">
        <v>0</v>
      </c>
      <c r="H410" s="268">
        <v>0</v>
      </c>
      <c r="I410" s="268">
        <v>0</v>
      </c>
      <c r="J410" s="268">
        <v>0</v>
      </c>
      <c r="K410" s="268">
        <v>-769.45</v>
      </c>
      <c r="L410" s="268">
        <v>-1</v>
      </c>
    </row>
    <row r="411" spans="1:12" ht="13.5" thickBot="1">
      <c r="A411" s="267" t="s">
        <v>567</v>
      </c>
      <c r="B411" s="267" t="s">
        <v>562</v>
      </c>
      <c r="C411" s="268">
        <v>17198</v>
      </c>
      <c r="D411" s="269">
        <v>28692.21</v>
      </c>
      <c r="E411" s="269">
        <v>4915.19</v>
      </c>
      <c r="F411" s="268">
        <v>0</v>
      </c>
      <c r="G411" s="268">
        <v>0</v>
      </c>
      <c r="H411" s="269">
        <v>-2590.02</v>
      </c>
      <c r="I411" s="268">
        <v>0</v>
      </c>
      <c r="J411" s="268">
        <v>0</v>
      </c>
      <c r="K411" s="269">
        <v>-2590.02</v>
      </c>
      <c r="L411" s="268">
        <v>-17.2</v>
      </c>
    </row>
    <row r="412" spans="1:12" ht="13.5" thickBot="1">
      <c r="A412" s="267" t="s">
        <v>568</v>
      </c>
      <c r="B412" s="267" t="s">
        <v>562</v>
      </c>
      <c r="C412" s="268">
        <v>10000</v>
      </c>
      <c r="D412" s="269">
        <v>7780</v>
      </c>
      <c r="E412" s="269">
        <v>1947</v>
      </c>
      <c r="F412" s="268">
        <v>0</v>
      </c>
      <c r="G412" s="268">
        <v>0</v>
      </c>
      <c r="H412" s="268">
        <v>-303</v>
      </c>
      <c r="I412" s="268">
        <v>0</v>
      </c>
      <c r="J412" s="268">
        <v>0</v>
      </c>
      <c r="K412" s="268">
        <v>-303</v>
      </c>
      <c r="L412" s="268">
        <v>27</v>
      </c>
    </row>
    <row r="413" spans="1:12" ht="13.5" thickBot="1">
      <c r="A413" s="267" t="s">
        <v>568</v>
      </c>
      <c r="B413" s="267" t="s">
        <v>564</v>
      </c>
      <c r="C413" s="268">
        <v>14511</v>
      </c>
      <c r="D413" s="269">
        <v>13684.76</v>
      </c>
      <c r="E413" s="269">
        <v>2825.29</v>
      </c>
      <c r="F413" s="269">
        <v>-10859.47</v>
      </c>
      <c r="G413" s="268">
        <v>0</v>
      </c>
      <c r="H413" s="268">
        <v>0</v>
      </c>
      <c r="I413" s="268">
        <v>0</v>
      </c>
      <c r="J413" s="268">
        <v>0</v>
      </c>
      <c r="K413" s="269">
        <v>-10859.47</v>
      </c>
      <c r="L413" s="268">
        <v>39.18</v>
      </c>
    </row>
    <row r="414" spans="1:12" ht="13.5" thickBot="1">
      <c r="A414" s="267" t="s">
        <v>569</v>
      </c>
      <c r="B414" s="267" t="s">
        <v>564</v>
      </c>
      <c r="C414" s="268">
        <v>1000</v>
      </c>
      <c r="D414" s="269">
        <v>1618.05</v>
      </c>
      <c r="E414" s="268">
        <v>271.4</v>
      </c>
      <c r="F414" s="269">
        <v>-1346.65</v>
      </c>
      <c r="G414" s="268">
        <v>0</v>
      </c>
      <c r="H414" s="268">
        <v>0</v>
      </c>
      <c r="I414" s="268">
        <v>0</v>
      </c>
      <c r="J414" s="268">
        <v>0</v>
      </c>
      <c r="K414" s="269">
        <v>-1346.65</v>
      </c>
      <c r="L414" s="268">
        <v>0</v>
      </c>
    </row>
    <row r="415" spans="1:12" ht="13.5" thickBot="1">
      <c r="A415" s="267" t="s">
        <v>569</v>
      </c>
      <c r="B415" s="267" t="s">
        <v>562</v>
      </c>
      <c r="C415" s="268">
        <v>40723</v>
      </c>
      <c r="D415" s="269">
        <v>31540.41</v>
      </c>
      <c r="E415" s="269">
        <v>11052.22</v>
      </c>
      <c r="F415" s="268">
        <v>0</v>
      </c>
      <c r="G415" s="268">
        <v>0</v>
      </c>
      <c r="H415" s="269">
        <v>-3636.57</v>
      </c>
      <c r="I415" s="268">
        <v>0</v>
      </c>
      <c r="J415" s="268">
        <v>0</v>
      </c>
      <c r="K415" s="269">
        <v>-3636.57</v>
      </c>
      <c r="L415" s="268">
        <v>0</v>
      </c>
    </row>
    <row r="416" spans="1:12" ht="13.5" thickBot="1">
      <c r="A416" s="267" t="s">
        <v>570</v>
      </c>
      <c r="B416" s="267" t="s">
        <v>564</v>
      </c>
      <c r="C416" s="268">
        <v>5258</v>
      </c>
      <c r="D416" s="269">
        <v>4586.95</v>
      </c>
      <c r="E416" s="269">
        <v>1057.91</v>
      </c>
      <c r="F416" s="269">
        <v>-3529.04</v>
      </c>
      <c r="G416" s="268">
        <v>0</v>
      </c>
      <c r="H416" s="268">
        <v>0</v>
      </c>
      <c r="I416" s="268">
        <v>0</v>
      </c>
      <c r="J416" s="268">
        <v>0</v>
      </c>
      <c r="K416" s="269">
        <v>-3529.04</v>
      </c>
      <c r="L416" s="268">
        <v>-2.63</v>
      </c>
    </row>
    <row r="417" spans="1:12" ht="13.5" thickBot="1">
      <c r="A417" s="267" t="s">
        <v>570</v>
      </c>
      <c r="B417" s="267" t="s">
        <v>562</v>
      </c>
      <c r="C417" s="268">
        <v>13000</v>
      </c>
      <c r="D417" s="269">
        <v>11744</v>
      </c>
      <c r="E417" s="269">
        <v>2615.6</v>
      </c>
      <c r="F417" s="268">
        <v>0</v>
      </c>
      <c r="G417" s="268">
        <v>0</v>
      </c>
      <c r="H417" s="268">
        <v>-3.9</v>
      </c>
      <c r="I417" s="268">
        <v>0</v>
      </c>
      <c r="J417" s="268">
        <v>0</v>
      </c>
      <c r="K417" s="268">
        <v>-3.9</v>
      </c>
      <c r="L417" s="268">
        <v>-6.5</v>
      </c>
    </row>
    <row r="418" spans="1:12" ht="13.5" thickBot="1">
      <c r="A418" s="267" t="s">
        <v>571</v>
      </c>
      <c r="B418" s="267" t="s">
        <v>564</v>
      </c>
      <c r="C418" s="268">
        <v>2000</v>
      </c>
      <c r="D418" s="269">
        <v>1407</v>
      </c>
      <c r="E418" s="268">
        <v>0</v>
      </c>
      <c r="F418" s="269">
        <v>-1407</v>
      </c>
      <c r="G418" s="268">
        <v>0</v>
      </c>
      <c r="H418" s="268">
        <v>0</v>
      </c>
      <c r="I418" s="268">
        <v>0</v>
      </c>
      <c r="J418" s="268">
        <v>0</v>
      </c>
      <c r="K418" s="269">
        <v>-1407</v>
      </c>
      <c r="L418" s="268">
        <v>0</v>
      </c>
    </row>
    <row r="419" spans="1:12" ht="13.5" thickBot="1">
      <c r="A419" s="267" t="s">
        <v>572</v>
      </c>
      <c r="B419" s="267" t="s">
        <v>564</v>
      </c>
      <c r="C419" s="268">
        <v>10519</v>
      </c>
      <c r="D419" s="269">
        <v>32854.92</v>
      </c>
      <c r="E419" s="269">
        <v>6846.82</v>
      </c>
      <c r="F419" s="269">
        <v>-26008.1</v>
      </c>
      <c r="G419" s="268">
        <v>0</v>
      </c>
      <c r="H419" s="268">
        <v>0</v>
      </c>
      <c r="I419" s="268">
        <v>0</v>
      </c>
      <c r="J419" s="268">
        <v>0</v>
      </c>
      <c r="K419" s="269">
        <v>-26008.1</v>
      </c>
      <c r="L419" s="268">
        <v>0</v>
      </c>
    </row>
    <row r="420" spans="1:12" ht="13.5" thickBot="1">
      <c r="A420" s="267" t="s">
        <v>573</v>
      </c>
      <c r="B420" s="267" t="s">
        <v>562</v>
      </c>
      <c r="C420" s="268">
        <v>2000</v>
      </c>
      <c r="D420" s="269">
        <v>2579.12</v>
      </c>
      <c r="E420" s="269">
        <v>1384</v>
      </c>
      <c r="F420" s="268">
        <v>0</v>
      </c>
      <c r="G420" s="268">
        <v>0</v>
      </c>
      <c r="H420" s="268">
        <v>-570.6</v>
      </c>
      <c r="I420" s="268">
        <v>0</v>
      </c>
      <c r="J420" s="268">
        <v>0</v>
      </c>
      <c r="K420" s="268">
        <v>-570.6</v>
      </c>
      <c r="L420" s="268">
        <v>-865.6</v>
      </c>
    </row>
    <row r="421" spans="1:12" ht="13.5" thickBot="1">
      <c r="A421" s="267" t="s">
        <v>574</v>
      </c>
      <c r="B421" s="267" t="s">
        <v>562</v>
      </c>
      <c r="C421" s="268">
        <v>1714</v>
      </c>
      <c r="D421" s="269">
        <v>1776.06</v>
      </c>
      <c r="E421" s="269">
        <v>2228.2</v>
      </c>
      <c r="F421" s="268">
        <v>0</v>
      </c>
      <c r="G421" s="268">
        <v>0</v>
      </c>
      <c r="H421" s="269">
        <v>1319.78</v>
      </c>
      <c r="I421" s="268">
        <v>0</v>
      </c>
      <c r="J421" s="268">
        <v>0</v>
      </c>
      <c r="K421" s="269">
        <v>1319.78</v>
      </c>
      <c r="L421" s="268">
        <v>515.91</v>
      </c>
    </row>
    <row r="422" spans="1:12" ht="13.5" thickBot="1">
      <c r="A422" s="267" t="s">
        <v>575</v>
      </c>
      <c r="B422" s="267" t="s">
        <v>564</v>
      </c>
      <c r="C422" s="268">
        <v>21</v>
      </c>
      <c r="D422" s="269">
        <v>52617.79</v>
      </c>
      <c r="E422" s="269">
        <v>37020.52</v>
      </c>
      <c r="F422" s="269">
        <v>-15597.27</v>
      </c>
      <c r="G422" s="268">
        <v>0</v>
      </c>
      <c r="H422" s="268">
        <v>0</v>
      </c>
      <c r="I422" s="268">
        <v>0</v>
      </c>
      <c r="J422" s="268">
        <v>0</v>
      </c>
      <c r="K422" s="269">
        <v>-15597.27</v>
      </c>
      <c r="L422" s="268">
        <v>0</v>
      </c>
    </row>
    <row r="423" spans="1:12" ht="13.5" thickBot="1">
      <c r="A423" s="267" t="s">
        <v>576</v>
      </c>
      <c r="B423" s="267" t="s">
        <v>562</v>
      </c>
      <c r="C423" s="268">
        <v>37883</v>
      </c>
      <c r="D423" s="269">
        <v>19473.43</v>
      </c>
      <c r="E423" s="268">
        <v>984.96</v>
      </c>
      <c r="F423" s="268">
        <v>0</v>
      </c>
      <c r="G423" s="268">
        <v>0</v>
      </c>
      <c r="H423" s="268">
        <v>-79.55</v>
      </c>
      <c r="I423" s="268">
        <v>0</v>
      </c>
      <c r="J423" s="268">
        <v>0</v>
      </c>
      <c r="K423" s="268">
        <v>-79.55</v>
      </c>
      <c r="L423" s="268">
        <v>0</v>
      </c>
    </row>
    <row r="424" spans="1:12" ht="13.5" thickBot="1">
      <c r="A424" s="267" t="s">
        <v>577</v>
      </c>
      <c r="B424" s="267" t="s">
        <v>562</v>
      </c>
      <c r="C424" s="268">
        <v>12395</v>
      </c>
      <c r="D424" s="269">
        <v>4410.5</v>
      </c>
      <c r="E424" s="268">
        <v>90.48</v>
      </c>
      <c r="F424" s="268">
        <v>0</v>
      </c>
      <c r="G424" s="268">
        <v>0</v>
      </c>
      <c r="H424" s="268">
        <v>13.63</v>
      </c>
      <c r="I424" s="268">
        <v>0</v>
      </c>
      <c r="J424" s="268">
        <v>0</v>
      </c>
      <c r="K424" s="268">
        <v>13.63</v>
      </c>
      <c r="L424" s="268">
        <v>3.71</v>
      </c>
    </row>
    <row r="425" spans="1:12" ht="13.5" thickBot="1">
      <c r="A425" s="267" t="s">
        <v>577</v>
      </c>
      <c r="B425" s="267" t="s">
        <v>564</v>
      </c>
      <c r="C425" s="268">
        <v>16020</v>
      </c>
      <c r="D425" s="269">
        <v>7469.99</v>
      </c>
      <c r="E425" s="268">
        <v>116.95</v>
      </c>
      <c r="F425" s="269">
        <v>-7353.04</v>
      </c>
      <c r="G425" s="268">
        <v>0</v>
      </c>
      <c r="H425" s="268">
        <v>0</v>
      </c>
      <c r="I425" s="268">
        <v>0</v>
      </c>
      <c r="J425" s="268">
        <v>0</v>
      </c>
      <c r="K425" s="269">
        <v>-7353.04</v>
      </c>
      <c r="L425" s="268">
        <v>4.81</v>
      </c>
    </row>
    <row r="426" spans="1:12" ht="13.5" thickBot="1">
      <c r="A426" s="267" t="s">
        <v>578</v>
      </c>
      <c r="B426" s="267" t="s">
        <v>562</v>
      </c>
      <c r="C426" s="268">
        <v>10000</v>
      </c>
      <c r="D426" s="269">
        <v>2365</v>
      </c>
      <c r="E426" s="268">
        <v>299</v>
      </c>
      <c r="F426" s="268">
        <v>0</v>
      </c>
      <c r="G426" s="268">
        <v>0</v>
      </c>
      <c r="H426" s="268">
        <v>26</v>
      </c>
      <c r="I426" s="268">
        <v>0</v>
      </c>
      <c r="J426" s="268">
        <v>0</v>
      </c>
      <c r="K426" s="268">
        <v>26</v>
      </c>
      <c r="L426" s="268">
        <v>-4</v>
      </c>
    </row>
    <row r="427" spans="1:12" ht="13.5" thickBot="1">
      <c r="A427" s="267" t="s">
        <v>578</v>
      </c>
      <c r="B427" s="267" t="s">
        <v>564</v>
      </c>
      <c r="C427" s="268">
        <v>23916</v>
      </c>
      <c r="D427" s="269">
        <v>18599.6</v>
      </c>
      <c r="E427" s="268">
        <v>715.09</v>
      </c>
      <c r="F427" s="269">
        <v>-17884.51</v>
      </c>
      <c r="G427" s="268">
        <v>0</v>
      </c>
      <c r="H427" s="268">
        <v>0</v>
      </c>
      <c r="I427" s="268">
        <v>0</v>
      </c>
      <c r="J427" s="268">
        <v>0</v>
      </c>
      <c r="K427" s="269">
        <v>-17884.51</v>
      </c>
      <c r="L427" s="268">
        <v>-9.56</v>
      </c>
    </row>
    <row r="428" spans="1:12" ht="13.5" thickBot="1">
      <c r="A428" s="267" t="s">
        <v>579</v>
      </c>
      <c r="B428" s="267" t="s">
        <v>564</v>
      </c>
      <c r="C428" s="268">
        <v>208143</v>
      </c>
      <c r="D428" s="269">
        <v>215884.58</v>
      </c>
      <c r="E428" s="269">
        <v>237345.46</v>
      </c>
      <c r="F428" s="269">
        <v>21460.88</v>
      </c>
      <c r="G428" s="268">
        <v>0</v>
      </c>
      <c r="H428" s="268">
        <v>0</v>
      </c>
      <c r="I428" s="268">
        <v>0</v>
      </c>
      <c r="J428" s="268">
        <v>0</v>
      </c>
      <c r="K428" s="269">
        <v>21460.88</v>
      </c>
      <c r="L428" s="269">
        <v>6993.6</v>
      </c>
    </row>
    <row r="429" spans="1:12" ht="13.5" thickBot="1">
      <c r="A429" s="267" t="s">
        <v>579</v>
      </c>
      <c r="B429" s="267" t="s">
        <v>562</v>
      </c>
      <c r="C429" s="268">
        <v>135000</v>
      </c>
      <c r="D429" s="269">
        <v>143453.14</v>
      </c>
      <c r="E429" s="269">
        <v>153940.5</v>
      </c>
      <c r="F429" s="268">
        <v>0</v>
      </c>
      <c r="G429" s="268">
        <v>0</v>
      </c>
      <c r="H429" s="269">
        <v>18290.5</v>
      </c>
      <c r="I429" s="268">
        <v>0</v>
      </c>
      <c r="J429" s="268">
        <v>0</v>
      </c>
      <c r="K429" s="269">
        <v>18290.5</v>
      </c>
      <c r="L429" s="269">
        <v>4536</v>
      </c>
    </row>
    <row r="430" spans="1:12" ht="13.5" thickBot="1">
      <c r="A430" s="440" t="s">
        <v>130</v>
      </c>
      <c r="B430" s="441"/>
      <c r="C430" s="441"/>
      <c r="D430" s="441"/>
      <c r="E430" s="441"/>
      <c r="F430" s="441"/>
      <c r="G430" s="441"/>
      <c r="H430" s="441"/>
      <c r="I430" s="441"/>
      <c r="J430" s="441"/>
      <c r="K430" s="441"/>
      <c r="L430" s="442"/>
    </row>
    <row r="431" spans="1:12" ht="13.5" thickBot="1">
      <c r="A431" s="267" t="s">
        <v>581</v>
      </c>
      <c r="B431" s="267" t="s">
        <v>562</v>
      </c>
      <c r="C431" s="268">
        <v>20266</v>
      </c>
      <c r="D431" s="269">
        <v>2975.47</v>
      </c>
      <c r="E431" s="269">
        <v>4036.99</v>
      </c>
      <c r="F431" s="268">
        <v>0</v>
      </c>
      <c r="G431" s="268">
        <v>0</v>
      </c>
      <c r="H431" s="268">
        <v>-524.68</v>
      </c>
      <c r="I431" s="268">
        <v>0</v>
      </c>
      <c r="J431" s="268">
        <v>0</v>
      </c>
      <c r="K431" s="268">
        <v>-524.68</v>
      </c>
      <c r="L431" s="268">
        <v>0</v>
      </c>
    </row>
    <row r="432" spans="1:12" ht="13.5" thickBot="1">
      <c r="A432" s="267" t="s">
        <v>581</v>
      </c>
      <c r="B432" s="267" t="s">
        <v>564</v>
      </c>
      <c r="C432" s="268">
        <v>42000</v>
      </c>
      <c r="D432" s="269">
        <v>3327.21</v>
      </c>
      <c r="E432" s="269">
        <v>8366.4</v>
      </c>
      <c r="F432" s="269">
        <v>5039.19</v>
      </c>
      <c r="G432" s="268">
        <v>0</v>
      </c>
      <c r="H432" s="268">
        <v>0</v>
      </c>
      <c r="I432" s="268">
        <v>0</v>
      </c>
      <c r="J432" s="268">
        <v>0</v>
      </c>
      <c r="K432" s="269">
        <v>5039.19</v>
      </c>
      <c r="L432" s="268">
        <v>0</v>
      </c>
    </row>
    <row r="433" spans="1:12" ht="13.5" thickBot="1">
      <c r="A433" s="267" t="s">
        <v>582</v>
      </c>
      <c r="B433" s="267" t="s">
        <v>562</v>
      </c>
      <c r="C433" s="268">
        <v>23000</v>
      </c>
      <c r="D433" s="269">
        <v>5556.97</v>
      </c>
      <c r="E433" s="269">
        <v>6886.2</v>
      </c>
      <c r="F433" s="268">
        <v>0</v>
      </c>
      <c r="G433" s="268">
        <v>0</v>
      </c>
      <c r="H433" s="268">
        <v>0</v>
      </c>
      <c r="I433" s="268">
        <v>0</v>
      </c>
      <c r="J433" s="268">
        <v>0</v>
      </c>
      <c r="K433" s="268">
        <v>0</v>
      </c>
      <c r="L433" s="268">
        <v>0</v>
      </c>
    </row>
    <row r="434" spans="1:12" ht="13.5" thickBot="1">
      <c r="A434" s="267" t="s">
        <v>582</v>
      </c>
      <c r="B434" s="267" t="s">
        <v>564</v>
      </c>
      <c r="C434" s="268">
        <v>42000</v>
      </c>
      <c r="D434" s="269">
        <v>4741.9</v>
      </c>
      <c r="E434" s="269">
        <v>12574.8</v>
      </c>
      <c r="F434" s="269">
        <v>7832.9</v>
      </c>
      <c r="G434" s="268">
        <v>0</v>
      </c>
      <c r="H434" s="268">
        <v>0</v>
      </c>
      <c r="I434" s="268">
        <v>0</v>
      </c>
      <c r="J434" s="268">
        <v>0</v>
      </c>
      <c r="K434" s="269">
        <v>7832.9</v>
      </c>
      <c r="L434" s="268">
        <v>0</v>
      </c>
    </row>
    <row r="435" spans="1:12" ht="13.5" thickBot="1">
      <c r="A435" s="267" t="s">
        <v>583</v>
      </c>
      <c r="B435" s="267" t="s">
        <v>562</v>
      </c>
      <c r="C435" s="268">
        <v>61000</v>
      </c>
      <c r="D435" s="269">
        <v>14543.06</v>
      </c>
      <c r="E435" s="269">
        <v>18263.4</v>
      </c>
      <c r="F435" s="268">
        <v>0</v>
      </c>
      <c r="G435" s="268">
        <v>0</v>
      </c>
      <c r="H435" s="268">
        <v>54.9</v>
      </c>
      <c r="I435" s="268">
        <v>0</v>
      </c>
      <c r="J435" s="268">
        <v>0</v>
      </c>
      <c r="K435" s="268">
        <v>54.9</v>
      </c>
      <c r="L435" s="268">
        <v>0</v>
      </c>
    </row>
    <row r="436" spans="1:12" ht="13.5" thickBot="1">
      <c r="A436" s="267" t="s">
        <v>583</v>
      </c>
      <c r="B436" s="267" t="s">
        <v>564</v>
      </c>
      <c r="C436" s="268">
        <v>42000</v>
      </c>
      <c r="D436" s="269">
        <v>4762.78</v>
      </c>
      <c r="E436" s="269">
        <v>12574.8</v>
      </c>
      <c r="F436" s="269">
        <v>7812.02</v>
      </c>
      <c r="G436" s="268">
        <v>0</v>
      </c>
      <c r="H436" s="268">
        <v>0</v>
      </c>
      <c r="I436" s="268">
        <v>0</v>
      </c>
      <c r="J436" s="268">
        <v>0</v>
      </c>
      <c r="K436" s="269">
        <v>7812.02</v>
      </c>
      <c r="L436" s="268">
        <v>0</v>
      </c>
    </row>
    <row r="437" spans="1:12" ht="13.5" thickBot="1">
      <c r="A437" s="267" t="s">
        <v>584</v>
      </c>
      <c r="B437" s="267" t="s">
        <v>564</v>
      </c>
      <c r="C437" s="268">
        <v>57000</v>
      </c>
      <c r="D437" s="269">
        <v>6784.6</v>
      </c>
      <c r="E437" s="269">
        <v>16963.2</v>
      </c>
      <c r="F437" s="269">
        <v>10178.6</v>
      </c>
      <c r="G437" s="268">
        <v>0</v>
      </c>
      <c r="H437" s="268">
        <v>0</v>
      </c>
      <c r="I437" s="268">
        <v>0</v>
      </c>
      <c r="J437" s="268">
        <v>0</v>
      </c>
      <c r="K437" s="269">
        <v>10178.6</v>
      </c>
      <c r="L437" s="268">
        <v>0</v>
      </c>
    </row>
    <row r="438" spans="1:12" ht="13.5" thickBot="1">
      <c r="A438" s="267" t="s">
        <v>584</v>
      </c>
      <c r="B438" s="267" t="s">
        <v>562</v>
      </c>
      <c r="C438" s="268">
        <v>5000</v>
      </c>
      <c r="D438" s="269">
        <v>1180.92</v>
      </c>
      <c r="E438" s="269">
        <v>1488</v>
      </c>
      <c r="F438" s="268">
        <v>0</v>
      </c>
      <c r="G438" s="268">
        <v>0</v>
      </c>
      <c r="H438" s="268">
        <v>-98.36</v>
      </c>
      <c r="I438" s="268">
        <v>0</v>
      </c>
      <c r="J438" s="268">
        <v>0</v>
      </c>
      <c r="K438" s="268">
        <v>-98.36</v>
      </c>
      <c r="L438" s="268">
        <v>0</v>
      </c>
    </row>
    <row r="439" spans="1:12" ht="13.5" thickBot="1">
      <c r="A439" s="267" t="s">
        <v>585</v>
      </c>
      <c r="B439" s="267" t="s">
        <v>562</v>
      </c>
      <c r="C439" s="268">
        <v>145296</v>
      </c>
      <c r="D439" s="269">
        <v>41928.87</v>
      </c>
      <c r="E439" s="269">
        <v>57537.22</v>
      </c>
      <c r="F439" s="268">
        <v>0</v>
      </c>
      <c r="G439" s="268">
        <v>0</v>
      </c>
      <c r="H439" s="269">
        <v>-3175.6</v>
      </c>
      <c r="I439" s="268">
        <v>0</v>
      </c>
      <c r="J439" s="268">
        <v>0</v>
      </c>
      <c r="K439" s="269">
        <v>-3175.6</v>
      </c>
      <c r="L439" s="268">
        <v>0</v>
      </c>
    </row>
    <row r="440" spans="1:12" ht="13.5" thickBot="1">
      <c r="A440" s="267" t="s">
        <v>585</v>
      </c>
      <c r="B440" s="267" t="s">
        <v>564</v>
      </c>
      <c r="C440" s="268">
        <v>60000</v>
      </c>
      <c r="D440" s="269">
        <v>12429.63</v>
      </c>
      <c r="E440" s="269">
        <v>23760</v>
      </c>
      <c r="F440" s="269">
        <v>11330.37</v>
      </c>
      <c r="G440" s="268">
        <v>0</v>
      </c>
      <c r="H440" s="268">
        <v>0</v>
      </c>
      <c r="I440" s="268">
        <v>0</v>
      </c>
      <c r="J440" s="268">
        <v>0</v>
      </c>
      <c r="K440" s="269">
        <v>11330.37</v>
      </c>
      <c r="L440" s="268">
        <v>0</v>
      </c>
    </row>
    <row r="441" spans="1:12" ht="13.5" thickBot="1">
      <c r="A441" s="267" t="s">
        <v>586</v>
      </c>
      <c r="B441" s="267" t="s">
        <v>564</v>
      </c>
      <c r="C441" s="268">
        <v>42500</v>
      </c>
      <c r="D441" s="269">
        <v>6920.29</v>
      </c>
      <c r="E441" s="269">
        <v>16779</v>
      </c>
      <c r="F441" s="269">
        <v>9858.71</v>
      </c>
      <c r="G441" s="268">
        <v>0</v>
      </c>
      <c r="H441" s="268">
        <v>0</v>
      </c>
      <c r="I441" s="268">
        <v>0</v>
      </c>
      <c r="J441" s="268">
        <v>0</v>
      </c>
      <c r="K441" s="269">
        <v>9858.71</v>
      </c>
      <c r="L441" s="268">
        <v>0</v>
      </c>
    </row>
    <row r="442" spans="1:12" ht="13.5" thickBot="1">
      <c r="A442" s="267" t="s">
        <v>586</v>
      </c>
      <c r="B442" s="267" t="s">
        <v>562</v>
      </c>
      <c r="C442" s="268">
        <v>324348</v>
      </c>
      <c r="D442" s="269">
        <v>89729.55</v>
      </c>
      <c r="E442" s="269">
        <v>128052.59</v>
      </c>
      <c r="F442" s="268">
        <v>0</v>
      </c>
      <c r="G442" s="268">
        <v>0</v>
      </c>
      <c r="H442" s="269">
        <v>-10067.28</v>
      </c>
      <c r="I442" s="268">
        <v>0</v>
      </c>
      <c r="J442" s="268">
        <v>0</v>
      </c>
      <c r="K442" s="269">
        <v>-10067.28</v>
      </c>
      <c r="L442" s="268">
        <v>0</v>
      </c>
    </row>
    <row r="443" spans="1:12" ht="13.5" thickBot="1">
      <c r="A443" s="267" t="s">
        <v>587</v>
      </c>
      <c r="B443" s="267" t="s">
        <v>562</v>
      </c>
      <c r="C443" s="268">
        <v>64000</v>
      </c>
      <c r="D443" s="269">
        <v>22107.52</v>
      </c>
      <c r="E443" s="269">
        <v>31603.2</v>
      </c>
      <c r="F443" s="268">
        <v>0</v>
      </c>
      <c r="G443" s="268">
        <v>0</v>
      </c>
      <c r="H443" s="268">
        <v>51.2</v>
      </c>
      <c r="I443" s="268">
        <v>0</v>
      </c>
      <c r="J443" s="268">
        <v>0</v>
      </c>
      <c r="K443" s="268">
        <v>51.2</v>
      </c>
      <c r="L443" s="268">
        <v>0</v>
      </c>
    </row>
    <row r="444" spans="1:12" ht="13.5" thickBot="1">
      <c r="A444" s="267" t="s">
        <v>588</v>
      </c>
      <c r="B444" s="267" t="s">
        <v>562</v>
      </c>
      <c r="C444" s="268">
        <v>99609</v>
      </c>
      <c r="D444" s="269">
        <v>39792.52</v>
      </c>
      <c r="E444" s="269">
        <v>49306.46</v>
      </c>
      <c r="F444" s="268">
        <v>0</v>
      </c>
      <c r="G444" s="268">
        <v>0</v>
      </c>
      <c r="H444" s="269">
        <v>-1364.9</v>
      </c>
      <c r="I444" s="268">
        <v>0</v>
      </c>
      <c r="J444" s="268">
        <v>0</v>
      </c>
      <c r="K444" s="269">
        <v>-1364.9</v>
      </c>
      <c r="L444" s="269">
        <v>-1902.79</v>
      </c>
    </row>
    <row r="445" spans="1:12" ht="13.5" thickBot="1">
      <c r="A445" s="267" t="s">
        <v>589</v>
      </c>
      <c r="B445" s="267" t="s">
        <v>562</v>
      </c>
      <c r="C445" s="268">
        <v>144000</v>
      </c>
      <c r="D445" s="269">
        <v>70758.51</v>
      </c>
      <c r="E445" s="269">
        <v>85104</v>
      </c>
      <c r="F445" s="268">
        <v>0</v>
      </c>
      <c r="G445" s="268">
        <v>0</v>
      </c>
      <c r="H445" s="269">
        <v>-1886.92</v>
      </c>
      <c r="I445" s="268">
        <v>0</v>
      </c>
      <c r="J445" s="268">
        <v>0</v>
      </c>
      <c r="K445" s="269">
        <v>-1886.92</v>
      </c>
      <c r="L445" s="269">
        <v>-2390.92</v>
      </c>
    </row>
    <row r="446" spans="1:12" ht="13.5" thickBot="1">
      <c r="A446" s="267" t="s">
        <v>590</v>
      </c>
      <c r="B446" s="267" t="s">
        <v>562</v>
      </c>
      <c r="C446" s="268">
        <v>20000</v>
      </c>
      <c r="D446" s="269">
        <v>14271.42</v>
      </c>
      <c r="E446" s="269">
        <v>15698</v>
      </c>
      <c r="F446" s="268">
        <v>0</v>
      </c>
      <c r="G446" s="268">
        <v>0</v>
      </c>
      <c r="H446" s="268">
        <v>50</v>
      </c>
      <c r="I446" s="268">
        <v>0</v>
      </c>
      <c r="J446" s="268">
        <v>0</v>
      </c>
      <c r="K446" s="268">
        <v>50</v>
      </c>
      <c r="L446" s="268">
        <v>0</v>
      </c>
    </row>
    <row r="447" spans="1:12" ht="13.5" thickBot="1">
      <c r="A447" s="267" t="s">
        <v>591</v>
      </c>
      <c r="B447" s="267" t="s">
        <v>562</v>
      </c>
      <c r="C447" s="268">
        <v>12000</v>
      </c>
      <c r="D447" s="269">
        <v>9707.33</v>
      </c>
      <c r="E447" s="269">
        <v>10573.2</v>
      </c>
      <c r="F447" s="268">
        <v>0</v>
      </c>
      <c r="G447" s="268">
        <v>0</v>
      </c>
      <c r="H447" s="268">
        <v>97.2</v>
      </c>
      <c r="I447" s="268">
        <v>0</v>
      </c>
      <c r="J447" s="268">
        <v>0</v>
      </c>
      <c r="K447" s="268">
        <v>97.2</v>
      </c>
      <c r="L447" s="268">
        <v>0</v>
      </c>
    </row>
    <row r="448" spans="1:12" ht="13.5" thickBot="1">
      <c r="A448" s="267" t="s">
        <v>591</v>
      </c>
      <c r="B448" s="267" t="s">
        <v>564</v>
      </c>
      <c r="C448" s="268">
        <v>21800</v>
      </c>
      <c r="D448" s="269">
        <v>19401.58</v>
      </c>
      <c r="E448" s="269">
        <v>19207.98</v>
      </c>
      <c r="F448" s="268">
        <v>-193.6</v>
      </c>
      <c r="G448" s="268">
        <v>0</v>
      </c>
      <c r="H448" s="268">
        <v>0</v>
      </c>
      <c r="I448" s="268">
        <v>0</v>
      </c>
      <c r="J448" s="268">
        <v>0</v>
      </c>
      <c r="K448" s="268">
        <v>-193.6</v>
      </c>
      <c r="L448" s="268">
        <v>0</v>
      </c>
    </row>
    <row r="449" spans="1:12" ht="13.5" thickBot="1">
      <c r="A449" s="267" t="s">
        <v>592</v>
      </c>
      <c r="B449" s="267" t="s">
        <v>564</v>
      </c>
      <c r="C449" s="268">
        <v>182242</v>
      </c>
      <c r="D449" s="269">
        <v>173357.02</v>
      </c>
      <c r="E449" s="269">
        <v>178050.43</v>
      </c>
      <c r="F449" s="269">
        <v>4693.41</v>
      </c>
      <c r="G449" s="268">
        <v>0</v>
      </c>
      <c r="H449" s="268">
        <v>0</v>
      </c>
      <c r="I449" s="268">
        <v>0</v>
      </c>
      <c r="J449" s="268">
        <v>0</v>
      </c>
      <c r="K449" s="269">
        <v>4693.41</v>
      </c>
      <c r="L449" s="268">
        <v>91.12</v>
      </c>
    </row>
    <row r="450" spans="1:12" ht="13.5" thickBot="1">
      <c r="A450" s="270" t="s">
        <v>593</v>
      </c>
      <c r="B450" s="270">
        <v>45</v>
      </c>
      <c r="C450" s="267"/>
      <c r="D450" s="271">
        <v>1336602.97</v>
      </c>
      <c r="E450" s="271">
        <v>1179321.13</v>
      </c>
      <c r="F450" s="271">
        <v>-13876.17</v>
      </c>
      <c r="G450" s="272">
        <v>0</v>
      </c>
      <c r="H450" s="271">
        <v>-8380.33</v>
      </c>
      <c r="I450" s="272">
        <v>0</v>
      </c>
      <c r="J450" s="272">
        <v>0</v>
      </c>
      <c r="K450" s="271">
        <v>-22256.5</v>
      </c>
      <c r="L450" s="271">
        <v>7094.87</v>
      </c>
    </row>
    <row r="451" spans="1:12" ht="12.75">
      <c r="A451" s="243"/>
      <c r="B451" s="243"/>
      <c r="C451" s="244"/>
      <c r="D451" s="245"/>
      <c r="E451" s="245"/>
      <c r="F451" s="245"/>
      <c r="G451" s="246"/>
      <c r="H451" s="245"/>
      <c r="I451" s="246"/>
      <c r="J451" s="246"/>
      <c r="K451" s="245"/>
      <c r="L451" s="245"/>
    </row>
    <row r="452" spans="1:12" ht="12.75">
      <c r="A452" s="243"/>
      <c r="B452" s="243"/>
      <c r="C452" s="244"/>
      <c r="D452" s="245"/>
      <c r="E452" s="245"/>
      <c r="F452" s="245"/>
      <c r="G452" s="246"/>
      <c r="H452" s="245"/>
      <c r="I452" s="246"/>
      <c r="J452" s="246"/>
      <c r="K452" s="245"/>
      <c r="L452" s="245"/>
    </row>
    <row r="454" spans="1:12" ht="12.75">
      <c r="A454" s="237" t="s">
        <v>464</v>
      </c>
      <c r="B454" s="237"/>
      <c r="C454" s="238"/>
      <c r="D454" s="238"/>
      <c r="E454" s="238"/>
      <c r="F454" s="238"/>
      <c r="G454" s="238"/>
      <c r="H454" s="238"/>
      <c r="I454" s="239" t="s">
        <v>465</v>
      </c>
      <c r="J454" s="239"/>
      <c r="K454" s="239"/>
      <c r="L454" s="239"/>
    </row>
    <row r="455" spans="1:12" ht="12.75">
      <c r="A455" s="237" t="s">
        <v>550</v>
      </c>
      <c r="B455" s="237"/>
      <c r="C455" s="238"/>
      <c r="D455" s="238" t="s">
        <v>466</v>
      </c>
      <c r="E455" s="238"/>
      <c r="F455" s="238" t="s">
        <v>222</v>
      </c>
      <c r="H455" s="240" t="s">
        <v>504</v>
      </c>
      <c r="I455" s="240"/>
      <c r="J455" s="240"/>
      <c r="K455" s="240"/>
      <c r="L455" s="240"/>
    </row>
    <row r="456" spans="1:6" ht="12.75">
      <c r="A456" s="237"/>
      <c r="B456" s="237"/>
      <c r="C456" s="238"/>
      <c r="D456" s="238"/>
      <c r="E456" s="238"/>
      <c r="F456" s="238"/>
    </row>
    <row r="457" spans="1:10" ht="12.75">
      <c r="A457" s="241"/>
      <c r="B457" s="241"/>
      <c r="C457" s="242"/>
      <c r="D457" s="242"/>
      <c r="E457" s="242"/>
      <c r="F457" s="242"/>
      <c r="G457" s="242"/>
      <c r="H457" s="242"/>
      <c r="I457" s="242"/>
      <c r="J457" s="242"/>
    </row>
  </sheetData>
  <sheetProtection/>
  <mergeCells count="21">
    <mergeCell ref="B8:I8"/>
    <mergeCell ref="B9:I9"/>
    <mergeCell ref="B11:B14"/>
    <mergeCell ref="C11:C14"/>
    <mergeCell ref="L11:L14"/>
    <mergeCell ref="A15:L15"/>
    <mergeCell ref="A42:L42"/>
    <mergeCell ref="A90:L90"/>
    <mergeCell ref="A138:L138"/>
    <mergeCell ref="A160:L160"/>
    <mergeCell ref="A187:L187"/>
    <mergeCell ref="A209:L209"/>
    <mergeCell ref="A382:L382"/>
    <mergeCell ref="A403:L403"/>
    <mergeCell ref="A430:L430"/>
    <mergeCell ref="A236:L236"/>
    <mergeCell ref="A258:L258"/>
    <mergeCell ref="A285:L285"/>
    <mergeCell ref="A307:L307"/>
    <mergeCell ref="A334:L334"/>
    <mergeCell ref="A355:L355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1"/>
  <sheetViews>
    <sheetView zoomScale="88" zoomScaleNormal="88" zoomScalePageLayoutView="0" workbookViewId="0" topLeftCell="A1">
      <selection activeCell="A7" sqref="A7"/>
    </sheetView>
  </sheetViews>
  <sheetFormatPr defaultColWidth="9.140625" defaultRowHeight="12.75"/>
  <cols>
    <col min="1" max="1" width="34.7109375" style="193" customWidth="1"/>
    <col min="2" max="2" width="8.8515625" style="121" customWidth="1"/>
    <col min="3" max="3" width="9.7109375" style="121" customWidth="1"/>
    <col min="4" max="4" width="5.140625" style="121" customWidth="1"/>
    <col min="5" max="5" width="11.28125" style="121" customWidth="1"/>
    <col min="6" max="6" width="5.140625" style="121" customWidth="1"/>
    <col min="7" max="7" width="11.28125" style="121" customWidth="1"/>
    <col min="8" max="8" width="5.28125" style="121" customWidth="1"/>
    <col min="9" max="9" width="11.57421875" style="121" customWidth="1"/>
    <col min="10" max="10" width="5.28125" style="121" customWidth="1"/>
    <col min="11" max="11" width="12.00390625" style="121" customWidth="1"/>
    <col min="12" max="12" width="5.28125" style="121" customWidth="1"/>
    <col min="13" max="13" width="12.421875" style="121" customWidth="1"/>
    <col min="14" max="16384" width="9.140625" style="122" customWidth="1"/>
  </cols>
  <sheetData>
    <row r="1" spans="1:13" ht="12.75">
      <c r="A1" s="120" t="s">
        <v>447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2.75">
      <c r="A2" s="120" t="s">
        <v>448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2.75">
      <c r="A3" s="120" t="s">
        <v>449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12.75">
      <c r="A4" s="120" t="s">
        <v>450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12.75">
      <c r="A5" s="120" t="s">
        <v>330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2.75">
      <c r="A6" s="120" t="s">
        <v>441</v>
      </c>
      <c r="B6" s="120"/>
      <c r="C6" s="120"/>
      <c r="D6" s="120"/>
      <c r="E6" s="120"/>
      <c r="F6" s="120"/>
      <c r="G6" s="120"/>
      <c r="H6" s="120"/>
      <c r="I6" s="120"/>
      <c r="J6" s="120"/>
      <c r="L6" s="120"/>
      <c r="M6" s="120"/>
    </row>
    <row r="7" spans="1:13" ht="12.75">
      <c r="A7" s="121"/>
      <c r="B7" s="120"/>
      <c r="C7" s="120"/>
      <c r="D7" s="120"/>
      <c r="E7" s="120"/>
      <c r="F7" s="120"/>
      <c r="G7" s="120"/>
      <c r="H7" s="120"/>
      <c r="I7" s="120"/>
      <c r="J7" s="120"/>
      <c r="L7" s="120"/>
      <c r="M7" s="120"/>
    </row>
    <row r="8" spans="1:19" s="130" customFormat="1" ht="12.75">
      <c r="A8" s="217" t="s">
        <v>556</v>
      </c>
      <c r="B8" s="120"/>
      <c r="C8" s="120"/>
      <c r="D8" s="120"/>
      <c r="E8" s="123"/>
      <c r="F8" s="120"/>
      <c r="G8" s="124"/>
      <c r="H8" s="120"/>
      <c r="I8" s="120"/>
      <c r="J8" s="120"/>
      <c r="K8" s="124"/>
      <c r="L8" s="120"/>
      <c r="M8" s="131"/>
      <c r="N8" s="126"/>
      <c r="O8" s="127"/>
      <c r="P8" s="128"/>
      <c r="Q8" s="127"/>
      <c r="R8" s="129"/>
      <c r="S8" s="129"/>
    </row>
    <row r="9" spans="1:13" ht="12.75">
      <c r="A9" s="192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s="194" customFormat="1" ht="11.25">
      <c r="A10" s="487" t="s">
        <v>103</v>
      </c>
      <c r="B10" s="488"/>
      <c r="C10" s="489"/>
      <c r="D10" s="473" t="s">
        <v>1</v>
      </c>
      <c r="E10" s="470" t="s">
        <v>469</v>
      </c>
      <c r="F10" s="473" t="s">
        <v>1</v>
      </c>
      <c r="G10" s="484" t="s">
        <v>470</v>
      </c>
      <c r="H10" s="473" t="s">
        <v>1</v>
      </c>
      <c r="I10" s="484" t="s">
        <v>120</v>
      </c>
      <c r="J10" s="473" t="s">
        <v>1</v>
      </c>
      <c r="K10" s="484" t="s">
        <v>471</v>
      </c>
      <c r="L10" s="473" t="s">
        <v>1</v>
      </c>
      <c r="M10" s="484" t="s">
        <v>127</v>
      </c>
    </row>
    <row r="11" spans="1:13" s="194" customFormat="1" ht="12" customHeight="1">
      <c r="A11" s="464" t="s">
        <v>456</v>
      </c>
      <c r="B11" s="467" t="s">
        <v>457</v>
      </c>
      <c r="C11" s="470" t="s">
        <v>472</v>
      </c>
      <c r="D11" s="474"/>
      <c r="E11" s="471"/>
      <c r="F11" s="474"/>
      <c r="G11" s="485"/>
      <c r="H11" s="474"/>
      <c r="I11" s="485"/>
      <c r="J11" s="474"/>
      <c r="K11" s="485"/>
      <c r="L11" s="474"/>
      <c r="M11" s="485"/>
    </row>
    <row r="12" spans="1:13" s="194" customFormat="1" ht="13.5" customHeight="1">
      <c r="A12" s="465"/>
      <c r="B12" s="468"/>
      <c r="C12" s="471"/>
      <c r="D12" s="474"/>
      <c r="E12" s="471"/>
      <c r="F12" s="474"/>
      <c r="G12" s="485"/>
      <c r="H12" s="474"/>
      <c r="I12" s="485"/>
      <c r="J12" s="474"/>
      <c r="K12" s="485"/>
      <c r="L12" s="474"/>
      <c r="M12" s="485"/>
    </row>
    <row r="13" spans="1:13" s="194" customFormat="1" ht="9.75" customHeight="1">
      <c r="A13" s="466"/>
      <c r="B13" s="469"/>
      <c r="C13" s="472"/>
      <c r="D13" s="474"/>
      <c r="E13" s="472"/>
      <c r="F13" s="474"/>
      <c r="G13" s="486"/>
      <c r="H13" s="474"/>
      <c r="I13" s="486"/>
      <c r="J13" s="474"/>
      <c r="K13" s="486"/>
      <c r="L13" s="474"/>
      <c r="M13" s="486"/>
    </row>
    <row r="14" spans="1:13" s="194" customFormat="1" ht="13.5" customHeight="1">
      <c r="A14" s="476">
        <v>1</v>
      </c>
      <c r="B14" s="477"/>
      <c r="C14" s="478"/>
      <c r="D14" s="475"/>
      <c r="E14" s="195">
        <v>2</v>
      </c>
      <c r="F14" s="475"/>
      <c r="G14" s="132">
        <v>3</v>
      </c>
      <c r="H14" s="475"/>
      <c r="I14" s="132">
        <v>4</v>
      </c>
      <c r="J14" s="475"/>
      <c r="K14" s="132">
        <v>5</v>
      </c>
      <c r="L14" s="475"/>
      <c r="M14" s="132">
        <v>6</v>
      </c>
    </row>
    <row r="15" spans="1:14" s="194" customFormat="1" ht="13.5" customHeight="1">
      <c r="A15" s="479" t="s">
        <v>473</v>
      </c>
      <c r="B15" s="480"/>
      <c r="C15" s="481"/>
      <c r="D15" s="196">
        <v>678</v>
      </c>
      <c r="E15" s="196"/>
      <c r="F15" s="196">
        <v>689</v>
      </c>
      <c r="G15" s="196"/>
      <c r="H15" s="196">
        <v>700</v>
      </c>
      <c r="I15" s="196"/>
      <c r="J15" s="196">
        <v>711</v>
      </c>
      <c r="K15" s="196"/>
      <c r="L15" s="196">
        <v>722</v>
      </c>
      <c r="M15" s="196"/>
      <c r="N15" s="197"/>
    </row>
    <row r="16" spans="1:14" s="194" customFormat="1" ht="12.75" customHeight="1">
      <c r="A16" s="482" t="s">
        <v>474</v>
      </c>
      <c r="B16" s="483"/>
      <c r="C16" s="483"/>
      <c r="D16" s="145">
        <v>679</v>
      </c>
      <c r="E16" s="145"/>
      <c r="F16" s="247">
        <v>690</v>
      </c>
      <c r="G16" s="277"/>
      <c r="H16" s="145">
        <v>701</v>
      </c>
      <c r="I16" s="145"/>
      <c r="J16" s="145">
        <v>712</v>
      </c>
      <c r="K16" s="145"/>
      <c r="L16" s="277">
        <v>723</v>
      </c>
      <c r="M16" s="145"/>
      <c r="N16" s="199"/>
    </row>
    <row r="17" spans="1:15" s="130" customFormat="1" ht="22.5">
      <c r="A17" s="280" t="s">
        <v>595</v>
      </c>
      <c r="B17" s="281" t="s">
        <v>562</v>
      </c>
      <c r="C17" s="282" t="s">
        <v>581</v>
      </c>
      <c r="D17" s="276"/>
      <c r="E17" s="283">
        <v>4053.2</v>
      </c>
      <c r="F17" s="200"/>
      <c r="G17" s="284">
        <v>2975.47</v>
      </c>
      <c r="H17" s="260"/>
      <c r="I17" s="283">
        <v>4036.99</v>
      </c>
      <c r="J17" s="260"/>
      <c r="K17" s="286">
        <v>0.049714</v>
      </c>
      <c r="L17" s="260"/>
      <c r="M17" s="286">
        <v>0.230907</v>
      </c>
      <c r="N17" s="327"/>
      <c r="O17" s="327"/>
    </row>
    <row r="18" spans="1:15" s="130" customFormat="1" ht="22.5">
      <c r="A18" s="280" t="s">
        <v>595</v>
      </c>
      <c r="B18" s="281" t="s">
        <v>564</v>
      </c>
      <c r="C18" s="282" t="s">
        <v>581</v>
      </c>
      <c r="D18" s="276"/>
      <c r="E18" s="283">
        <v>8400</v>
      </c>
      <c r="F18" s="200"/>
      <c r="G18" s="284">
        <v>3327.21</v>
      </c>
      <c r="H18" s="260"/>
      <c r="I18" s="283">
        <v>8366.4</v>
      </c>
      <c r="J18" s="260"/>
      <c r="K18" s="286">
        <v>0.10303</v>
      </c>
      <c r="L18" s="260"/>
      <c r="M18" s="286">
        <v>0.47854</v>
      </c>
      <c r="N18" s="327"/>
      <c r="O18" s="327"/>
    </row>
    <row r="19" spans="1:15" s="130" customFormat="1" ht="22.5">
      <c r="A19" s="287" t="s">
        <v>595</v>
      </c>
      <c r="B19" s="288" t="s">
        <v>562</v>
      </c>
      <c r="C19" s="289" t="s">
        <v>582</v>
      </c>
      <c r="D19" s="128"/>
      <c r="E19" s="290">
        <v>6900</v>
      </c>
      <c r="F19" s="257"/>
      <c r="G19" s="291">
        <v>5556.97</v>
      </c>
      <c r="H19" s="292"/>
      <c r="I19" s="290">
        <v>6886.2</v>
      </c>
      <c r="J19" s="292"/>
      <c r="K19" s="293">
        <v>0.08253</v>
      </c>
      <c r="L19" s="292"/>
      <c r="M19" s="293">
        <v>0.393875</v>
      </c>
      <c r="N19" s="327"/>
      <c r="O19" s="327"/>
    </row>
    <row r="20" spans="1:15" s="130" customFormat="1" ht="22.5">
      <c r="A20" s="280" t="s">
        <v>595</v>
      </c>
      <c r="B20" s="281" t="s">
        <v>564</v>
      </c>
      <c r="C20" s="282" t="s">
        <v>582</v>
      </c>
      <c r="D20" s="276"/>
      <c r="E20" s="283">
        <v>12600</v>
      </c>
      <c r="F20" s="200"/>
      <c r="G20" s="284">
        <v>4741.9</v>
      </c>
      <c r="H20" s="260"/>
      <c r="I20" s="283">
        <v>12574.8</v>
      </c>
      <c r="J20" s="260"/>
      <c r="K20" s="286">
        <v>0.150707</v>
      </c>
      <c r="L20" s="260"/>
      <c r="M20" s="286">
        <v>0.719251</v>
      </c>
      <c r="N20" s="327"/>
      <c r="O20" s="327"/>
    </row>
    <row r="21" spans="1:15" s="130" customFormat="1" ht="22.5">
      <c r="A21" s="280" t="s">
        <v>595</v>
      </c>
      <c r="B21" s="281" t="s">
        <v>562</v>
      </c>
      <c r="C21" s="282" t="s">
        <v>583</v>
      </c>
      <c r="D21" s="276"/>
      <c r="E21" s="283">
        <v>18300</v>
      </c>
      <c r="F21" s="200"/>
      <c r="G21" s="284">
        <v>14543.06</v>
      </c>
      <c r="H21" s="260"/>
      <c r="I21" s="283">
        <v>18263.4</v>
      </c>
      <c r="J21" s="260"/>
      <c r="K21" s="286">
        <v>0.075734</v>
      </c>
      <c r="L21" s="260"/>
      <c r="M21" s="286">
        <v>1.044626</v>
      </c>
      <c r="N21" s="327"/>
      <c r="O21" s="327"/>
    </row>
    <row r="22" spans="1:15" s="130" customFormat="1" ht="22.5">
      <c r="A22" s="287" t="s">
        <v>595</v>
      </c>
      <c r="B22" s="288" t="s">
        <v>564</v>
      </c>
      <c r="C22" s="289" t="s">
        <v>583</v>
      </c>
      <c r="D22" s="128"/>
      <c r="E22" s="290">
        <v>12600</v>
      </c>
      <c r="F22" s="257"/>
      <c r="G22" s="291">
        <v>4762.78</v>
      </c>
      <c r="H22" s="292"/>
      <c r="I22" s="290">
        <v>12574.8</v>
      </c>
      <c r="J22" s="292"/>
      <c r="K22" s="293">
        <v>0.052144</v>
      </c>
      <c r="L22" s="292"/>
      <c r="M22" s="293">
        <v>0.719251</v>
      </c>
      <c r="N22" s="327"/>
      <c r="O22" s="327"/>
    </row>
    <row r="23" spans="1:15" s="130" customFormat="1" ht="22.5">
      <c r="A23" s="280" t="s">
        <v>595</v>
      </c>
      <c r="B23" s="281" t="s">
        <v>562</v>
      </c>
      <c r="C23" s="282" t="s">
        <v>584</v>
      </c>
      <c r="D23" s="276"/>
      <c r="E23" s="283">
        <v>1500</v>
      </c>
      <c r="F23" s="200"/>
      <c r="G23" s="284">
        <v>1180.92</v>
      </c>
      <c r="H23" s="260"/>
      <c r="I23" s="283">
        <v>1488</v>
      </c>
      <c r="J23" s="260"/>
      <c r="K23" s="286">
        <v>0.01389</v>
      </c>
      <c r="L23" s="260"/>
      <c r="M23" s="286">
        <v>0.08511</v>
      </c>
      <c r="N23" s="327"/>
      <c r="O23" s="327"/>
    </row>
    <row r="24" spans="1:15" s="130" customFormat="1" ht="22.5">
      <c r="A24" s="280" t="s">
        <v>595</v>
      </c>
      <c r="B24" s="281" t="s">
        <v>564</v>
      </c>
      <c r="C24" s="282" t="s">
        <v>584</v>
      </c>
      <c r="D24" s="276"/>
      <c r="E24" s="283">
        <v>17100</v>
      </c>
      <c r="F24" s="200"/>
      <c r="G24" s="284">
        <v>6784.6</v>
      </c>
      <c r="H24" s="260"/>
      <c r="I24" s="283">
        <v>16963.2</v>
      </c>
      <c r="J24" s="260"/>
      <c r="K24" s="286">
        <v>0.15835</v>
      </c>
      <c r="L24" s="260"/>
      <c r="M24" s="286">
        <v>0.970258</v>
      </c>
      <c r="N24" s="327"/>
      <c r="O24" s="327"/>
    </row>
    <row r="25" spans="1:15" s="130" customFormat="1" ht="22.5">
      <c r="A25" s="280" t="s">
        <v>595</v>
      </c>
      <c r="B25" s="281" t="s">
        <v>562</v>
      </c>
      <c r="C25" s="282" t="s">
        <v>585</v>
      </c>
      <c r="D25" s="276"/>
      <c r="E25" s="283">
        <v>58118.4</v>
      </c>
      <c r="F25" s="200"/>
      <c r="G25" s="284">
        <v>41928.87</v>
      </c>
      <c r="H25" s="260"/>
      <c r="I25" s="283">
        <v>57537.22</v>
      </c>
      <c r="J25" s="260"/>
      <c r="K25" s="286">
        <v>0.499233</v>
      </c>
      <c r="L25" s="260"/>
      <c r="M25" s="286">
        <v>3.291002</v>
      </c>
      <c r="N25" s="327"/>
      <c r="O25" s="327"/>
    </row>
    <row r="26" spans="1:13" s="130" customFormat="1" ht="22.5">
      <c r="A26" s="280" t="s">
        <v>595</v>
      </c>
      <c r="B26" s="281" t="s">
        <v>564</v>
      </c>
      <c r="C26" s="282" t="s">
        <v>585</v>
      </c>
      <c r="D26" s="276"/>
      <c r="E26" s="283">
        <v>24000</v>
      </c>
      <c r="F26" s="200"/>
      <c r="G26" s="284">
        <v>12429.63</v>
      </c>
      <c r="H26" s="260"/>
      <c r="I26" s="283">
        <v>23760</v>
      </c>
      <c r="J26" s="260"/>
      <c r="K26" s="286">
        <v>0.206158</v>
      </c>
      <c r="L26" s="260"/>
      <c r="M26" s="285">
        <v>1.35902</v>
      </c>
    </row>
    <row r="27" spans="1:13" s="130" customFormat="1" ht="22.5">
      <c r="A27" s="280" t="s">
        <v>595</v>
      </c>
      <c r="B27" s="281" t="s">
        <v>562</v>
      </c>
      <c r="C27" s="282" t="s">
        <v>586</v>
      </c>
      <c r="D27" s="276"/>
      <c r="E27" s="283">
        <v>129739.2</v>
      </c>
      <c r="F27" s="200"/>
      <c r="G27" s="284">
        <v>89729.55</v>
      </c>
      <c r="H27" s="260"/>
      <c r="I27" s="283">
        <v>128052.59</v>
      </c>
      <c r="J27" s="260"/>
      <c r="K27" s="286">
        <v>0.584941</v>
      </c>
      <c r="L27" s="260"/>
      <c r="M27" s="285">
        <v>7.324325</v>
      </c>
    </row>
    <row r="28" spans="1:13" s="130" customFormat="1" ht="22.5">
      <c r="A28" s="280" t="s">
        <v>595</v>
      </c>
      <c r="B28" s="281" t="s">
        <v>564</v>
      </c>
      <c r="C28" s="282" t="s">
        <v>586</v>
      </c>
      <c r="D28" s="276"/>
      <c r="E28" s="283">
        <v>17000</v>
      </c>
      <c r="F28" s="200"/>
      <c r="G28" s="284">
        <v>6920.29</v>
      </c>
      <c r="H28" s="260"/>
      <c r="I28" s="283">
        <v>16779</v>
      </c>
      <c r="J28" s="260"/>
      <c r="K28" s="286">
        <v>0.076646</v>
      </c>
      <c r="L28" s="260"/>
      <c r="M28" s="285">
        <v>0.959722</v>
      </c>
    </row>
    <row r="29" spans="1:13" s="130" customFormat="1" ht="22.5">
      <c r="A29" s="280" t="s">
        <v>595</v>
      </c>
      <c r="B29" s="281" t="s">
        <v>562</v>
      </c>
      <c r="C29" s="282" t="s">
        <v>587</v>
      </c>
      <c r="D29" s="276"/>
      <c r="E29" s="283">
        <v>32000</v>
      </c>
      <c r="F29" s="200"/>
      <c r="G29" s="284">
        <v>22107.52</v>
      </c>
      <c r="H29" s="260"/>
      <c r="I29" s="283">
        <v>31603.2</v>
      </c>
      <c r="J29" s="260"/>
      <c r="K29" s="286">
        <v>0.293332</v>
      </c>
      <c r="L29" s="260"/>
      <c r="M29" s="285">
        <v>1.807633</v>
      </c>
    </row>
    <row r="30" spans="1:13" s="130" customFormat="1" ht="22.5">
      <c r="A30" s="287" t="s">
        <v>595</v>
      </c>
      <c r="B30" s="288" t="s">
        <v>562</v>
      </c>
      <c r="C30" s="289" t="s">
        <v>588</v>
      </c>
      <c r="D30" s="128"/>
      <c r="E30" s="290">
        <v>49804.5</v>
      </c>
      <c r="F30" s="257"/>
      <c r="G30" s="291">
        <v>39792.52</v>
      </c>
      <c r="H30" s="292"/>
      <c r="I30" s="290">
        <v>49306.46</v>
      </c>
      <c r="J30" s="292"/>
      <c r="K30" s="293">
        <v>0.364847</v>
      </c>
      <c r="L30" s="292"/>
      <c r="M30" s="302">
        <v>2.820221</v>
      </c>
    </row>
    <row r="31" spans="1:13" s="130" customFormat="1" ht="22.5">
      <c r="A31" s="280" t="s">
        <v>595</v>
      </c>
      <c r="B31" s="281" t="s">
        <v>562</v>
      </c>
      <c r="C31" s="282" t="s">
        <v>589</v>
      </c>
      <c r="D31" s="276"/>
      <c r="E31" s="283">
        <v>86400</v>
      </c>
      <c r="F31" s="200"/>
      <c r="G31" s="284">
        <v>70758.51</v>
      </c>
      <c r="H31" s="260"/>
      <c r="I31" s="283">
        <v>85104</v>
      </c>
      <c r="J31" s="260"/>
      <c r="K31" s="286">
        <v>0.447412</v>
      </c>
      <c r="L31" s="260"/>
      <c r="M31" s="285">
        <v>4.867761</v>
      </c>
    </row>
    <row r="32" spans="1:13" s="130" customFormat="1" ht="22.5">
      <c r="A32" s="287" t="s">
        <v>595</v>
      </c>
      <c r="B32" s="288" t="s">
        <v>562</v>
      </c>
      <c r="C32" s="289" t="s">
        <v>590</v>
      </c>
      <c r="D32" s="128"/>
      <c r="E32" s="290">
        <v>16000</v>
      </c>
      <c r="F32" s="257"/>
      <c r="G32" s="291">
        <v>14271.42</v>
      </c>
      <c r="H32" s="292"/>
      <c r="I32" s="290">
        <v>15698</v>
      </c>
      <c r="J32" s="292"/>
      <c r="K32" s="293">
        <v>0.084048</v>
      </c>
      <c r="L32" s="292"/>
      <c r="M32" s="302">
        <v>0.897891</v>
      </c>
    </row>
    <row r="33" spans="1:13" s="130" customFormat="1" ht="22.5">
      <c r="A33" s="280" t="s">
        <v>595</v>
      </c>
      <c r="B33" s="281" t="s">
        <v>562</v>
      </c>
      <c r="C33" s="282" t="s">
        <v>591</v>
      </c>
      <c r="D33" s="276"/>
      <c r="E33" s="283">
        <v>10800</v>
      </c>
      <c r="F33" s="200"/>
      <c r="G33" s="284">
        <v>9707.33</v>
      </c>
      <c r="H33" s="260"/>
      <c r="I33" s="283">
        <v>10573.2</v>
      </c>
      <c r="J33" s="260"/>
      <c r="K33" s="286">
        <v>0.056825</v>
      </c>
      <c r="L33" s="260"/>
      <c r="M33" s="285">
        <v>0.604764</v>
      </c>
    </row>
    <row r="34" spans="1:13" s="130" customFormat="1" ht="22.5">
      <c r="A34" s="294" t="s">
        <v>595</v>
      </c>
      <c r="B34" s="295" t="s">
        <v>564</v>
      </c>
      <c r="C34" s="296" t="s">
        <v>591</v>
      </c>
      <c r="D34" s="279"/>
      <c r="E34" s="297">
        <v>19620</v>
      </c>
      <c r="F34" s="258"/>
      <c r="G34" s="298">
        <v>19401.58</v>
      </c>
      <c r="H34" s="278"/>
      <c r="I34" s="297">
        <v>19207.98</v>
      </c>
      <c r="J34" s="278"/>
      <c r="K34" s="299">
        <v>0.103232</v>
      </c>
      <c r="L34" s="278"/>
      <c r="M34" s="300">
        <v>1.098654</v>
      </c>
    </row>
    <row r="35" spans="1:13" s="130" customFormat="1" ht="22.5">
      <c r="A35" s="294" t="s">
        <v>595</v>
      </c>
      <c r="B35" s="295" t="s">
        <v>564</v>
      </c>
      <c r="C35" s="296" t="s">
        <v>592</v>
      </c>
      <c r="D35" s="147"/>
      <c r="E35" s="298">
        <v>182242</v>
      </c>
      <c r="F35" s="258"/>
      <c r="G35" s="298">
        <v>173357.02</v>
      </c>
      <c r="H35" s="278"/>
      <c r="I35" s="297">
        <v>178050.43</v>
      </c>
      <c r="J35" s="278"/>
      <c r="K35" s="299">
        <v>0.698438</v>
      </c>
      <c r="L35" s="278"/>
      <c r="M35" s="300">
        <v>10.184091</v>
      </c>
    </row>
    <row r="36" spans="1:13" s="130" customFormat="1" ht="16.5" customHeight="1">
      <c r="A36" s="273"/>
      <c r="B36" s="248"/>
      <c r="C36" s="248"/>
      <c r="D36" s="147"/>
      <c r="E36" s="283">
        <v>707177.3</v>
      </c>
      <c r="F36" s="200"/>
      <c r="G36" s="322">
        <v>544277.15</v>
      </c>
      <c r="H36" s="200"/>
      <c r="I36" s="283">
        <v>696825.87</v>
      </c>
      <c r="J36" s="260"/>
      <c r="K36" s="249"/>
      <c r="L36" s="200"/>
      <c r="M36" s="319">
        <v>0.398569</v>
      </c>
    </row>
    <row r="37" spans="1:14" s="194" customFormat="1" ht="23.25" customHeight="1">
      <c r="A37" s="456" t="s">
        <v>475</v>
      </c>
      <c r="B37" s="457"/>
      <c r="C37" s="458"/>
      <c r="D37" s="304">
        <v>680</v>
      </c>
      <c r="E37" s="323"/>
      <c r="F37" s="305">
        <v>691</v>
      </c>
      <c r="G37" s="324"/>
      <c r="H37" s="145">
        <v>702</v>
      </c>
      <c r="I37" s="320"/>
      <c r="J37" s="304">
        <v>713</v>
      </c>
      <c r="K37" s="304"/>
      <c r="L37" s="304">
        <v>724</v>
      </c>
      <c r="M37" s="320"/>
      <c r="N37" s="199"/>
    </row>
    <row r="38" spans="1:14" s="194" customFormat="1" ht="11.25">
      <c r="A38" s="459" t="s">
        <v>476</v>
      </c>
      <c r="B38" s="459"/>
      <c r="C38" s="459"/>
      <c r="D38" s="198">
        <v>681</v>
      </c>
      <c r="E38" s="198"/>
      <c r="F38" s="196">
        <v>692</v>
      </c>
      <c r="G38" s="198"/>
      <c r="H38" s="198">
        <v>703</v>
      </c>
      <c r="I38" s="321"/>
      <c r="J38" s="198">
        <v>714</v>
      </c>
      <c r="K38" s="198"/>
      <c r="L38" s="198">
        <v>725</v>
      </c>
      <c r="M38" s="321"/>
      <c r="N38" s="199"/>
    </row>
    <row r="39" spans="1:13" s="130" customFormat="1" ht="14.25" customHeight="1">
      <c r="A39" s="460" t="s">
        <v>477</v>
      </c>
      <c r="B39" s="461"/>
      <c r="C39" s="462"/>
      <c r="D39" s="198">
        <v>682</v>
      </c>
      <c r="E39" s="297">
        <v>707177.3</v>
      </c>
      <c r="F39" s="275">
        <v>693</v>
      </c>
      <c r="G39" s="297">
        <v>544277.15</v>
      </c>
      <c r="H39" s="275">
        <v>704</v>
      </c>
      <c r="I39" s="316">
        <v>696825.87</v>
      </c>
      <c r="J39" s="275">
        <v>715</v>
      </c>
      <c r="K39" s="314">
        <f>SUM(K17:K38)</f>
        <v>4.101211</v>
      </c>
      <c r="L39" s="275">
        <v>726</v>
      </c>
      <c r="M39" s="318">
        <v>0.398569</v>
      </c>
    </row>
    <row r="40" spans="1:13" s="171" customFormat="1" ht="11.25">
      <c r="A40" s="455" t="s">
        <v>478</v>
      </c>
      <c r="B40" s="455"/>
      <c r="C40" s="455"/>
      <c r="D40" s="303">
        <v>683</v>
      </c>
      <c r="E40" s="306"/>
      <c r="F40" s="307">
        <v>694</v>
      </c>
      <c r="G40" s="308"/>
      <c r="H40" s="309">
        <v>705</v>
      </c>
      <c r="I40" s="308"/>
      <c r="J40" s="310">
        <v>716</v>
      </c>
      <c r="K40" s="311"/>
      <c r="L40" s="312">
        <v>727</v>
      </c>
      <c r="M40" s="313"/>
    </row>
    <row r="41" spans="1:13" s="171" customFormat="1" ht="11.25">
      <c r="A41" s="463" t="s">
        <v>479</v>
      </c>
      <c r="B41" s="463"/>
      <c r="C41" s="463"/>
      <c r="D41" s="208">
        <v>684</v>
      </c>
      <c r="E41" s="201"/>
      <c r="F41" s="202">
        <v>695</v>
      </c>
      <c r="G41" s="203"/>
      <c r="H41" s="167">
        <v>706</v>
      </c>
      <c r="I41" s="203"/>
      <c r="J41" s="204">
        <v>717</v>
      </c>
      <c r="K41" s="205"/>
      <c r="L41" s="206">
        <v>728</v>
      </c>
      <c r="M41" s="207"/>
    </row>
    <row r="42" spans="1:13" s="171" customFormat="1" ht="11.25">
      <c r="A42" s="463" t="s">
        <v>480</v>
      </c>
      <c r="B42" s="463"/>
      <c r="C42" s="463"/>
      <c r="D42" s="208">
        <v>685</v>
      </c>
      <c r="E42" s="201"/>
      <c r="F42" s="202">
        <v>696</v>
      </c>
      <c r="G42" s="203"/>
      <c r="H42" s="167">
        <v>707</v>
      </c>
      <c r="I42" s="203"/>
      <c r="J42" s="204">
        <v>718</v>
      </c>
      <c r="K42" s="205"/>
      <c r="L42" s="206">
        <v>729</v>
      </c>
      <c r="M42" s="207"/>
    </row>
    <row r="43" spans="1:13" s="171" customFormat="1" ht="11.25">
      <c r="A43" s="463" t="s">
        <v>481</v>
      </c>
      <c r="B43" s="463"/>
      <c r="C43" s="463"/>
      <c r="D43" s="208">
        <v>686</v>
      </c>
      <c r="E43" s="208"/>
      <c r="F43" s="202">
        <v>697</v>
      </c>
      <c r="G43" s="208"/>
      <c r="H43" s="202">
        <v>708</v>
      </c>
      <c r="I43" s="208"/>
      <c r="J43" s="178">
        <v>719</v>
      </c>
      <c r="K43" s="208"/>
      <c r="L43" s="202">
        <v>730</v>
      </c>
      <c r="M43" s="317"/>
    </row>
    <row r="44" spans="1:13" s="171" customFormat="1" ht="11.25">
      <c r="A44" s="463" t="s">
        <v>482</v>
      </c>
      <c r="B44" s="463"/>
      <c r="C44" s="463"/>
      <c r="D44" s="208">
        <v>687</v>
      </c>
      <c r="E44" s="315"/>
      <c r="F44" s="202">
        <v>698</v>
      </c>
      <c r="G44" s="180"/>
      <c r="H44" s="167">
        <v>709</v>
      </c>
      <c r="I44" s="180"/>
      <c r="J44" s="204">
        <v>720</v>
      </c>
      <c r="K44" s="205"/>
      <c r="L44" s="206">
        <v>731</v>
      </c>
      <c r="M44" s="209"/>
    </row>
    <row r="45" spans="1:14" s="171" customFormat="1" ht="11.25">
      <c r="A45" s="455" t="s">
        <v>483</v>
      </c>
      <c r="B45" s="455"/>
      <c r="C45" s="455"/>
      <c r="D45" s="208">
        <v>688</v>
      </c>
      <c r="E45" s="316">
        <v>707177.3</v>
      </c>
      <c r="F45" s="202">
        <v>699</v>
      </c>
      <c r="G45" s="180">
        <f>G39</f>
        <v>544277.15</v>
      </c>
      <c r="H45" s="167">
        <v>710</v>
      </c>
      <c r="I45" s="180">
        <f>I39</f>
        <v>696825.87</v>
      </c>
      <c r="J45" s="204">
        <v>721</v>
      </c>
      <c r="K45" s="205"/>
      <c r="L45" s="206">
        <v>732</v>
      </c>
      <c r="M45" s="318">
        <v>0.398569</v>
      </c>
      <c r="N45" s="328"/>
    </row>
    <row r="46" spans="1:13" s="130" customFormat="1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</row>
    <row r="47" spans="1:14" ht="12.75">
      <c r="A47" s="210" t="s">
        <v>464</v>
      </c>
      <c r="B47" s="188"/>
      <c r="C47" s="188"/>
      <c r="H47" s="189" t="s">
        <v>222</v>
      </c>
      <c r="J47" s="454" t="s">
        <v>465</v>
      </c>
      <c r="K47" s="454"/>
      <c r="L47" s="454"/>
      <c r="M47" s="454"/>
      <c r="N47" s="194"/>
    </row>
    <row r="48" spans="1:14" ht="12.75">
      <c r="A48" s="210" t="s">
        <v>550</v>
      </c>
      <c r="B48" s="188" t="s">
        <v>466</v>
      </c>
      <c r="I48" s="188"/>
      <c r="J48" s="454" t="s">
        <v>504</v>
      </c>
      <c r="K48" s="454"/>
      <c r="L48" s="454"/>
      <c r="M48" s="454"/>
      <c r="N48" s="194"/>
    </row>
    <row r="49" spans="8:14" ht="12.75">
      <c r="H49" s="191"/>
      <c r="I49" s="124"/>
      <c r="J49" s="120"/>
      <c r="K49" s="211"/>
      <c r="L49" s="211"/>
      <c r="N49" s="212"/>
    </row>
    <row r="50" spans="1:14" ht="12.75">
      <c r="A50" s="192"/>
      <c r="B50" s="120"/>
      <c r="C50" s="123"/>
      <c r="D50" s="120"/>
      <c r="E50" s="124"/>
      <c r="F50" s="120"/>
      <c r="G50" s="120"/>
      <c r="H50" s="120"/>
      <c r="I50" s="124"/>
      <c r="J50" s="120"/>
      <c r="K50" s="211"/>
      <c r="L50" s="211"/>
      <c r="M50" s="190"/>
      <c r="N50" s="194"/>
    </row>
    <row r="51" spans="11:12" ht="12.75">
      <c r="K51" s="211"/>
      <c r="L51" s="211"/>
    </row>
    <row r="54" spans="1:13" ht="12.7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</row>
    <row r="55" spans="1:13" ht="12.7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</row>
    <row r="56" spans="1:13" ht="12.7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</row>
    <row r="57" spans="1:13" ht="12.7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</row>
    <row r="58" spans="1:13" ht="12.7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1:13" ht="12.7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</row>
    <row r="60" spans="1:13" ht="12.7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</row>
    <row r="61" spans="1:13" ht="12.7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</row>
    <row r="62" spans="1:13" ht="12.7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</row>
    <row r="63" spans="1:13" ht="13.5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</row>
    <row r="64" spans="1:13" ht="13.5" customHeight="1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</row>
    <row r="65" spans="1:13" ht="12.7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</row>
    <row r="66" spans="1:13" ht="12.7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</row>
    <row r="67" spans="1:13" ht="12.7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</row>
    <row r="68" spans="1:13" ht="12.7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</row>
    <row r="69" spans="1:13" ht="12.7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</row>
    <row r="70" spans="1:13" ht="12.75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</row>
    <row r="71" spans="1:13" ht="12.75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</row>
    <row r="72" spans="1:13" ht="12.7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</row>
    <row r="73" spans="1:13" ht="12.7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</row>
    <row r="74" spans="1:13" ht="12.7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</row>
    <row r="75" spans="1:13" ht="12.7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</row>
    <row r="76" spans="1:13" ht="12.7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</row>
    <row r="77" spans="1:13" ht="12.7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</row>
    <row r="78" spans="1:13" ht="12.7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  <row r="79" spans="1:13" ht="12.7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</row>
    <row r="80" spans="1:13" ht="12.7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</row>
    <row r="81" spans="1:13" ht="12.7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</row>
    <row r="82" spans="1:13" ht="12.75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</row>
    <row r="83" spans="1:13" ht="12.75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</row>
    <row r="84" spans="1:13" ht="13.5" customHeight="1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</row>
    <row r="85" spans="1:13" ht="13.5" customHeight="1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</row>
    <row r="86" spans="1:13" ht="12.75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</row>
    <row r="87" spans="1:13" ht="12.75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</row>
    <row r="88" spans="1:13" ht="12.7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</row>
    <row r="89" spans="1:13" ht="12.75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</row>
    <row r="90" spans="1:13" ht="12.75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</row>
    <row r="91" spans="1:13" ht="12.75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</row>
  </sheetData>
  <sheetProtection/>
  <mergeCells count="28">
    <mergeCell ref="L10:L14"/>
    <mergeCell ref="M10:M13"/>
    <mergeCell ref="A10:C10"/>
    <mergeCell ref="D10:D14"/>
    <mergeCell ref="H10:H14"/>
    <mergeCell ref="I10:I13"/>
    <mergeCell ref="J10:J14"/>
    <mergeCell ref="K10:K13"/>
    <mergeCell ref="G10:G13"/>
    <mergeCell ref="E10:E13"/>
    <mergeCell ref="A43:C43"/>
    <mergeCell ref="A11:A13"/>
    <mergeCell ref="B11:B13"/>
    <mergeCell ref="C11:C13"/>
    <mergeCell ref="F10:F14"/>
    <mergeCell ref="A14:C14"/>
    <mergeCell ref="A15:C15"/>
    <mergeCell ref="A16:C16"/>
    <mergeCell ref="J47:M47"/>
    <mergeCell ref="A45:C45"/>
    <mergeCell ref="A37:C37"/>
    <mergeCell ref="A38:C38"/>
    <mergeCell ref="J48:M48"/>
    <mergeCell ref="A39:C39"/>
    <mergeCell ref="A40:C40"/>
    <mergeCell ref="A41:C41"/>
    <mergeCell ref="A42:C42"/>
    <mergeCell ref="A44:C44"/>
  </mergeCells>
  <printOptions/>
  <pageMargins left="0.35433070866141736" right="0.35433070866141736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2021-10-28T10:22:45Z</cp:lastPrinted>
  <dcterms:created xsi:type="dcterms:W3CDTF">2008-07-04T06:50:58Z</dcterms:created>
  <dcterms:modified xsi:type="dcterms:W3CDTF">2021-10-28T10:23:49Z</dcterms:modified>
  <cp:category/>
  <cp:version/>
  <cp:contentType/>
  <cp:contentStatus/>
</cp:coreProperties>
</file>