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<sst xmlns="http://schemas.openxmlformats.org/spreadsheetml/2006/main" count="1174" uniqueCount="609">
  <si>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</si>
  <si>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</si>
  <si>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</si>
  <si>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</si>
  <si>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</si>
  <si>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</si>
  <si>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</si>
  <si>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</si>
  <si>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</si>
  <si>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</si>
  <si>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</si>
  <si>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</si>
  <si>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</si>
  <si>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</si>
  <si>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</si>
  <si>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</si>
  <si>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</si>
  <si>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</si>
  <si>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</si>
  <si>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</si>
  <si>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</si>
  <si>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</si>
  <si>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</si>
  <si>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</si>
  <si>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</si>
  <si>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</si>
  <si>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</si>
  <si>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</si>
  <si>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</si>
  <si>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</si>
  <si>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</si>
  <si>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</si>
  <si>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</si>
  <si>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</si>
  <si>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</si>
  <si>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</si>
  <si>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</si>
  <si>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</si>
  <si>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</si>
  <si>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</si>
  <si>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</si>
  <si>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</si>
  <si>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</si>
  <si>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</si>
  <si>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</si>
  <si>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</si>
  <si>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</si>
  <si>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</si>
  <si>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</si>
  <si>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</si>
  <si>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</si>
  <si>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</si>
  <si>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</si>
  <si>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</si>
  <si>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</si>
  <si>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</si>
  <si>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</si>
  <si>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</si>
  <si>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</si>
  <si>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</si>
  <si>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</si>
  <si>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</si>
  <si>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</si>
  <si>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</si>
  <si>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</si>
  <si>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</si>
  <si>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</si>
  <si>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</si>
  <si>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</si>
  <si>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</si>
  <si>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</si>
  <si>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</si>
  <si>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</si>
  <si>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</si>
  <si>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</si>
  <si>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</si>
  <si>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</si>
  <si>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</si>
  <si>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</si>
  <si>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</si>
  <si>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</si>
  <si>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</si>
  <si>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</si>
  <si>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</si>
  <si>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</si>
  <si>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</si>
  <si>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</si>
  <si>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</si>
  <si>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</si>
  <si>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</si>
  <si>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</si>
  <si>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</si>
  <si>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</si>
  <si>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</si>
  <si>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</si>
  <si>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</si>
  <si>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</si>
  <si>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</si>
  <si>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</si>
  <si>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</si>
  <si>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</si>
  <si>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</si>
  <si>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</si>
  <si>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</si>
  <si>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</si>
  <si>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</si>
  <si>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</si>
  <si>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</si>
  <si>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</si>
  <si>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</si>
  <si>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</si>
  <si>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</si>
  <si>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</si>
  <si>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</si>
  <si>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</si>
  <si>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</si>
  <si>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</si>
  <si>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</si>
  <si>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</si>
  <si>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</si>
  <si>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</si>
  <si>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</si>
  <si>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</si>
  <si>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</si>
  <si>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</si>
  <si>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</si>
  <si>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</si>
  <si>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</si>
  <si>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</si>
  <si>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</si>
  <si>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</si>
  <si>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</si>
  <si>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</si>
  <si>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</si>
  <si>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</si>
  <si>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</si>
  <si>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</si>
  <si>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</si>
  <si>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</si>
  <si>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</si>
  <si>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</si>
  <si>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</si>
  <si>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</si>
  <si>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</si>
  <si>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</si>
  <si>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</si>
  <si>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</si>
  <si>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</si>
  <si>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</si>
  <si>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</si>
  <si>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</si>
  <si>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</si>
  <si>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</si>
  <si>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</si>
  <si>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</si>
  <si>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</si>
  <si>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</si>
  <si>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</si>
  <si>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</si>
  <si>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</si>
  <si>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</si>
  <si>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</si>
  <si>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</si>
  <si>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</si>
  <si>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</si>
  <si>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</si>
  <si>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</si>
  <si>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</si>
  <si>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</si>
  <si>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</si>
  <si>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</si>
  <si>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</si>
  <si>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</si>
  <si>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</si>
  <si>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</si>
  <si>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</si>
  <si>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</si>
  <si>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</si>
  <si>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</si>
  <si>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</si>
  <si>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</si>
  <si>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</si>
  <si>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</si>
  <si>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</si>
  <si>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</si>
  <si>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</si>
  <si>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</si>
  <si>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</si>
  <si>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</si>
  <si>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</si>
  <si>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</si>
  <si>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</si>
  <si>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</si>
  <si>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</si>
  <si>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</si>
  <si>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</si>
  <si>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</si>
  <si>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</si>
  <si>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</si>
  <si>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</si>
  <si>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</si>
  <si>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</si>
  <si>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</si>
  <si>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</si>
  <si>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</si>
  <si>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</si>
  <si>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</si>
  <si>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</si>
  <si>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</si>
  <si>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</si>
  <si>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</si>
  <si>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</si>
  <si>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</si>
  <si>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</si>
  <si>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</si>
  <si>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</si>
  <si>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</si>
  <si>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</si>
  <si>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</si>
  <si>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</si>
  <si>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</si>
  <si>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</si>
  <si>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</si>
  <si>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</si>
  <si>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</si>
  <si>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</si>
  <si>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</si>
  <si>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</si>
  <si>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</si>
  <si>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</si>
  <si>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</si>
  <si>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</si>
  <si>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</si>
  <si>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</si>
  <si>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</si>
  <si>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</si>
  <si>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</si>
  <si>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</si>
  <si>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</si>
  <si>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</si>
  <si>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</si>
  <si>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</si>
  <si>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</si>
  <si>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</si>
  <si>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</si>
  <si>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</si>
  <si>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</si>
  <si>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</si>
  <si>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</si>
  <si>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</si>
  <si>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</si>
  <si>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</si>
  <si>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</si>
  <si>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</si>
  <si>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</si>
  <si>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</si>
  <si>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</si>
  <si>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</si>
  <si>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</si>
  <si>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</si>
  <si>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</si>
  <si>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</si>
  <si>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</si>
  <si>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</si>
  <si>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</si>
  <si>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</si>
  <si>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</si>
  <si>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</si>
  <si>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</si>
  <si>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</si>
  <si>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</si>
  <si>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</si>
  <si>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</si>
  <si>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</si>
  <si>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</si>
  <si>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</si>
  <si>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</si>
  <si>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</si>
  <si>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</si>
  <si>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</si>
  <si>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</si>
  <si>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</si>
  <si>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</si>
  <si>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</si>
  <si>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</si>
  <si>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</si>
  <si>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</si>
  <si>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</si>
  <si>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</si>
  <si>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</si>
  <si>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</si>
  <si>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</si>
  <si>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</si>
  <si>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</si>
  <si>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</si>
  <si>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</si>
  <si>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</si>
  <si>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</si>
  <si>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</si>
  <si>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</si>
  <si>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</si>
  <si>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</si>
  <si>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</si>
  <si>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</si>
  <si>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</si>
  <si>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</si>
  <si>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</si>
  <si>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</si>
  <si>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</si>
  <si>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</si>
  <si>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</si>
  <si>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</si>
  <si>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</si>
  <si>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</si>
  <si>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</si>
  <si>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</si>
  <si>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</si>
  <si>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</si>
  <si>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</si>
  <si>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</si>
  <si>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</si>
  <si>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</si>
  <si>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</si>
  <si>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</si>
  <si>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</si>
  <si>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</si>
  <si>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</si>
  <si>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</si>
  <si>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</si>
  <si>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</si>
  <si>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</si>
  <si>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</si>
  <si>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</si>
  <si>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</si>
  <si>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</si>
  <si>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</si>
  <si>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</si>
  <si>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</si>
  <si>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</si>
  <si>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</si>
  <si>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</si>
  <si>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</si>
  <si>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</si>
  <si>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</si>
  <si>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</si>
  <si>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</si>
  <si>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</si>
  <si>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</si>
  <si>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</si>
  <si>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</si>
  <si>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</si>
  <si>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</si>
  <si>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</si>
  <si>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</si>
  <si>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</si>
  <si>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</si>
  <si>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</si>
  <si>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</si>
  <si>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</si>
  <si>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</si>
  <si>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</si>
  <si>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</si>
  <si>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</si>
  <si>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</si>
  <si>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</si>
  <si>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</si>
  <si>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</si>
  <si>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</si>
  <si>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</si>
  <si>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</si>
  <si>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</si>
  <si>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</si>
  <si>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</si>
  <si>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</si>
  <si>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</si>
  <si>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</si>
  <si>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</si>
  <si>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</si>
  <si>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</si>
  <si>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</si>
  <si>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</si>
  <si>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</si>
  <si>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</si>
  <si>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</si>
  <si>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</si>
  <si>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</si>
  <si>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</si>
  <si>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</si>
  <si>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</si>
  <si>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</si>
  <si>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</si>
  <si>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</si>
  <si>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</si>
  <si>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</si>
  <si>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</si>
  <si>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</si>
  <si>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</si>
  <si>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</si>
  <si>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</si>
  <si>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</si>
  <si>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</si>
  <si>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</si>
  <si>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</si>
  <si>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</si>
  <si>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</si>
  <si>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</si>
  <si>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</si>
  <si>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</si>
  <si>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</si>
  <si>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</si>
  <si>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</si>
  <si>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</si>
  <si>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</si>
  <si>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</si>
  <si>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</si>
  <si>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</si>
  <si>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</si>
  <si>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</si>
  <si>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</si>
  <si>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</si>
  <si>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</si>
  <si>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</si>
  <si>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</si>
  <si>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</si>
  <si>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</si>
  <si>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</si>
  <si>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</si>
  <si>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</si>
  <si>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</si>
  <si>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</si>
  <si>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</si>
  <si>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</si>
  <si>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</si>
  <si>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</si>
  <si>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</si>
  <si>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</si>
  <si>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</si>
  <si>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</si>
  <si>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</si>
  <si>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</si>
  <si>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</si>
  <si>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</si>
  <si>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</si>
  <si>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</si>
  <si>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</si>
  <si>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</si>
  <si>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</si>
  <si>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</si>
  <si>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</si>
  <si>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</si>
  <si>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</si>
  <si>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</si>
  <si>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</si>
  <si>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</si>
  <si>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</si>
  <si>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</si>
  <si>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</si>
  <si>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</si>
  <si>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</si>
  <si>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</si>
  <si>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</si>
  <si>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</si>
  <si>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</si>
  <si>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</si>
  <si>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</si>
  <si>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</si>
  <si>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</si>
  <si>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</si>
  <si>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</si>
  <si>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</si>
  <si>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</si>
  <si>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</si>
  <si>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</si>
  <si>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</si>
  <si>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</si>
  <si>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</si>
  <si>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</si>
  <si>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</si>
  <si>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</si>
  <si>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</si>
  <si>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</si>
  <si>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</si>
  <si>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</si>
  <si>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</si>
  <si>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</si>
  <si>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</si>
  <si>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</si>
  <si>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</si>
  <si>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</si>
  <si>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</si>
  <si>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</si>
  <si>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</si>
  <si>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</si>
  <si>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</si>
  <si>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</si>
  <si>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</si>
  <si>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</si>
  <si>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</si>
  <si>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</si>
  <si>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</si>
  <si>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</si>
  <si>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</si>
  <si>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</si>
  <si>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</si>
  <si>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na dan 31.03.2020. godine</t>
  </si>
  <si>
    <t xml:space="preserve">Dana, 31.03.2020. godine                        </t>
  </si>
  <si>
    <t>od 01.01. do 31.03.2020. godine</t>
  </si>
  <si>
    <t xml:space="preserve">Dana, 31.03.2020. godine                  </t>
  </si>
  <si>
    <t xml:space="preserve">  za period od 01.01 do 31.03.2020. godine</t>
  </si>
  <si>
    <t>Dana, 31.03.2020. godine</t>
  </si>
  <si>
    <t>za period od 01.01.do 31.03.2020. godine</t>
  </si>
  <si>
    <t>za period od 01.01. do 31.03.2020. godine</t>
  </si>
  <si>
    <t xml:space="preserve">Dana, 31.03.2020. godine                                 </t>
  </si>
  <si>
    <t xml:space="preserve">Dana, 31.03.2020. godine                                                         </t>
  </si>
  <si>
    <t>za period od 01.01.2020. godine do 31.03.2020. godine</t>
  </si>
  <si>
    <t>IZVJEŠTAJ O STRUKTURI ULAGANJA INVESTICIONOG FONDA - OBVEZNICE na dan 31.03.2020 GODINE</t>
  </si>
  <si>
    <t>IZVJEŠTAJ O STRUKTURI ULAGANJA INVESTICIONOG FONDA - AKCIJE na dan 31.03.2020. GODINE</t>
  </si>
  <si>
    <t>03,01,2020</t>
  </si>
  <si>
    <t>BIRA-RA</t>
  </si>
  <si>
    <t>07,02,2020</t>
  </si>
  <si>
    <t>za period od  01.01.2020. do  31.03.2020.</t>
  </si>
  <si>
    <t>MH ERS ZP ELEKTRODISTRIBUCIJA AD PALE</t>
  </si>
  <si>
    <t>B</t>
  </si>
  <si>
    <t>EDPL-R-A</t>
  </si>
  <si>
    <t>MH ERS - ZP ELEKTROKRAJINA AD BANJA LUKA</t>
  </si>
  <si>
    <t>EKBL-R-A</t>
  </si>
  <si>
    <t>R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</si>
  <si>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</si>
  <si>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</si>
  <si>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</si>
  <si>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</si>
  <si>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</si>
  <si>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</si>
  <si>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</si>
  <si>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</si>
  <si>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</si>
  <si>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</si>
  <si>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</si>
  <si>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</si>
  <si>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KRAJINALIJEK AD BANJA LUKA-U STEČAJU</t>
  </si>
  <si>
    <t>KRJL-R-A</t>
  </si>
  <si>
    <t>ADDIKO BANK AD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</si>
  <si>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</si>
  <si>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</si>
  <si>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</si>
  <si>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</si>
  <si>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</si>
  <si>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</si>
  <si>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</si>
  <si>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</si>
  <si>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</si>
  <si>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</si>
  <si>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</si>
  <si>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</si>
  <si>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</si>
  <si>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</si>
  <si>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</si>
  <si>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</si>
  <si>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</si>
  <si>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</si>
  <si>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</si>
  <si>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</si>
  <si>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</si>
  <si>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</si>
  <si>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</si>
  <si>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</si>
  <si>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</si>
  <si>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</si>
  <si>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</si>
  <si>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</si>
  <si>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</si>
  <si>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</si>
  <si>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Oznaka HOV</t>
  </si>
  <si>
    <t>Društva za upravljanje investicionim fondom</t>
  </si>
  <si>
    <t>Ulaganja po</t>
  </si>
  <si>
    <t>emitentu -</t>
  </si>
  <si>
    <t>oznaka HOV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</si>
  <si>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</si>
  <si>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</si>
  <si>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</si>
  <si>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</si>
  <si>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</si>
  <si>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</si>
  <si>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</si>
  <si>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</si>
  <si>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</si>
  <si>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</si>
  <si>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</si>
  <si>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</si>
  <si>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</si>
  <si>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</si>
  <si>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</si>
  <si>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</si>
  <si>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</si>
  <si>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</si>
  <si>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</si>
  <si>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</si>
  <si>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</si>
  <si>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</si>
  <si>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</si>
  <si>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</si>
  <si>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</si>
  <si>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</si>
  <si>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</si>
  <si>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</si>
  <si>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</si>
  <si>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BIRA-R-A</t>
  </si>
  <si>
    <t>Ukupno:</t>
  </si>
  <si>
    <t>Zakonski zastupnik Društva za upravljenje investicionim fondom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</si>
</sst>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97" fontId="9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0" fillId="0" borderId="0" xfId="6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4" fontId="8" fillId="0" borderId="0" xfId="0" applyNumberFormat="1" applyFont="1" applyFill="1" applyAlignment="1">
      <alignment horizontal="center"/>
    </xf>
    <xf numFmtId="0" fontId="49" fillId="34" borderId="10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4" fontId="49" fillId="34" borderId="10" xfId="0" applyNumberFormat="1" applyFont="1" applyFill="1" applyBorder="1" applyAlignment="1">
      <alignment horizontal="right" wrapText="1"/>
    </xf>
    <xf numFmtId="0" fontId="8" fillId="0" borderId="10" xfId="60" applyFont="1" applyFill="1" applyBorder="1" applyAlignment="1">
      <alignment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50" fillId="0" borderId="0" xfId="0" applyFont="1" applyAlignment="1">
      <alignment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horizontal="right" wrapText="1"/>
    </xf>
    <xf numFmtId="4" fontId="49" fillId="34" borderId="25" xfId="0" applyNumberFormat="1" applyFont="1" applyFill="1" applyBorder="1" applyAlignment="1">
      <alignment horizontal="right" wrapText="1"/>
    </xf>
    <xf numFmtId="0" fontId="51" fillId="34" borderId="25" xfId="0" applyFont="1" applyFill="1" applyBorder="1" applyAlignment="1">
      <alignment horizontal="center" wrapText="1"/>
    </xf>
    <xf numFmtId="4" fontId="51" fillId="34" borderId="25" xfId="0" applyNumberFormat="1" applyFont="1" applyFill="1" applyBorder="1" applyAlignment="1">
      <alignment horizontal="right" wrapText="1"/>
    </xf>
    <xf numFmtId="0" fontId="51" fillId="34" borderId="25" xfId="0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left" wrapText="1"/>
    </xf>
    <xf numFmtId="0" fontId="51" fillId="34" borderId="27" xfId="0" applyFont="1" applyFill="1" applyBorder="1" applyAlignment="1">
      <alignment horizontal="left" wrapText="1"/>
    </xf>
    <xf numFmtId="0" fontId="51" fillId="34" borderId="28" xfId="0" applyFont="1" applyFill="1" applyBorder="1" applyAlignment="1">
      <alignment horizontal="left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21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29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58">
      <selection activeCell="M72" sqref="M72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79" t="s">
        <v>224</v>
      </c>
      <c r="C8" s="279"/>
      <c r="D8" s="279"/>
      <c r="E8" s="279"/>
      <c r="F8" s="279"/>
    </row>
    <row r="9" spans="2:6" ht="12.75">
      <c r="B9" s="279" t="s">
        <v>225</v>
      </c>
      <c r="C9" s="279"/>
      <c r="D9" s="279"/>
      <c r="E9" s="279"/>
      <c r="F9" s="279"/>
    </row>
    <row r="10" spans="2:6" ht="12.75">
      <c r="B10" s="280" t="s">
        <v>504</v>
      </c>
      <c r="C10" s="280"/>
      <c r="D10" s="280"/>
      <c r="E10" s="280"/>
      <c r="F10" s="280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370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503</v>
      </c>
      <c r="D14" s="9" t="s">
        <v>226</v>
      </c>
      <c r="E14" s="29">
        <f>SUM(E15+E16+E22+E29+E30)</f>
        <v>1709592</v>
      </c>
      <c r="F14" s="29">
        <f>F15+F16+F22+F29+F30</f>
        <v>1706102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31064</v>
      </c>
      <c r="F15" s="29">
        <v>31750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1675850</v>
      </c>
      <c r="F16" s="29">
        <f>SUM(F17:F21)</f>
        <v>1670006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853586</v>
      </c>
      <c r="F17" s="40">
        <v>852530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462264</v>
      </c>
      <c r="F18" s="40">
        <v>457476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2678</v>
      </c>
      <c r="F22" s="40">
        <f>SUM(F23:F28)</f>
        <v>4346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>
        <v>2250</v>
      </c>
      <c r="F24" s="40">
        <v>1279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>
        <v>418</v>
      </c>
      <c r="F25" s="40">
        <v>3057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>
        <v>10</v>
      </c>
      <c r="F27" s="40">
        <v>10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31006</v>
      </c>
      <c r="F31" s="29">
        <f>F32+F36+F42+F45+F48+F51+F52+F53</f>
        <v>24751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829</v>
      </c>
      <c r="F36" s="40">
        <f>SUM(F37:F41)</f>
        <v>1416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6" t="s">
        <v>367</v>
      </c>
      <c r="C41" s="2" t="s">
        <v>349</v>
      </c>
      <c r="D41" s="105" t="s">
        <v>267</v>
      </c>
      <c r="E41" s="29">
        <v>829</v>
      </c>
      <c r="F41" s="29">
        <v>1260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30177</v>
      </c>
      <c r="F42" s="29">
        <f>F43+F44</f>
        <v>23335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6" t="s">
        <v>368</v>
      </c>
      <c r="C43" s="104" t="s">
        <v>351</v>
      </c>
      <c r="D43" s="105" t="s">
        <v>269</v>
      </c>
      <c r="E43" s="29">
        <v>30177</v>
      </c>
      <c r="F43" s="29">
        <v>23335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51" t="s">
        <v>496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1678586</v>
      </c>
      <c r="F55" s="29">
        <f>F14-F31</f>
        <v>1681351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1678586</v>
      </c>
      <c r="F56" s="29">
        <f>F57+F61+F64+F68+F69-F72+F75</f>
        <v>1681351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52" t="s">
        <v>497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-77861</v>
      </c>
      <c r="F64" s="29">
        <f>F65+F66+F67</f>
        <v>-115329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-77861</v>
      </c>
      <c r="F65" s="29">
        <v>-115329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3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f>E73+E74</f>
        <v>574599</v>
      </c>
      <c r="F72" s="29">
        <f>F73+F74</f>
        <v>526930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>
        <v>526930</v>
      </c>
      <c r="F73" s="29">
        <v>109508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47669</v>
      </c>
      <c r="F74" s="48">
        <v>417422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-217186</v>
      </c>
      <c r="F75" s="48">
        <f>F76+F77</f>
        <v>-224622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-217186</v>
      </c>
      <c r="F77" s="29">
        <v>-224622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0.6587257361182184</v>
      </c>
      <c r="F79" s="24">
        <f>F55/F78</f>
        <v>0.6598108021561616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81" t="s">
        <v>164</v>
      </c>
      <c r="D83" s="281"/>
      <c r="E83" s="283" t="s">
        <v>608</v>
      </c>
      <c r="F83" s="283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505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49" sqref="A49:IV49"/>
    </sheetView>
  </sheetViews>
  <sheetFormatPr defaultColWidth="9.140625" defaultRowHeight="12.75"/>
  <cols>
    <col min="1" max="1" width="36.00390625" style="122" customWidth="1"/>
    <col min="2" max="2" width="8.8515625" style="122" customWidth="1"/>
    <col min="3" max="3" width="9.140625" style="122" customWidth="1"/>
    <col min="4" max="4" width="4.140625" style="122" customWidth="1"/>
    <col min="5" max="5" width="7.8515625" style="122" customWidth="1"/>
    <col min="6" max="6" width="3.57421875" style="122" customWidth="1"/>
    <col min="7" max="7" width="8.8515625" style="122" customWidth="1"/>
    <col min="8" max="8" width="3.8515625" style="122" customWidth="1"/>
    <col min="9" max="9" width="11.140625" style="122" customWidth="1"/>
    <col min="10" max="10" width="3.57421875" style="122" customWidth="1"/>
    <col min="11" max="11" width="10.28125" style="122" customWidth="1"/>
    <col min="12" max="12" width="3.7109375" style="122" customWidth="1"/>
    <col min="13" max="13" width="9.7109375" style="122" customWidth="1"/>
    <col min="14" max="14" width="3.7109375" style="122" customWidth="1"/>
    <col min="15" max="15" width="9.140625" style="122" customWidth="1"/>
    <col min="16" max="16" width="3.8515625" style="122" customWidth="1"/>
    <col min="17" max="17" width="8.8515625" style="121" customWidth="1"/>
    <col min="18" max="16384" width="9.140625" style="123" customWidth="1"/>
  </cols>
  <sheetData>
    <row r="1" ht="12.75">
      <c r="A1" s="121" t="s">
        <v>451</v>
      </c>
    </row>
    <row r="2" ht="12.75">
      <c r="A2" s="121" t="s">
        <v>452</v>
      </c>
    </row>
    <row r="3" ht="12.75">
      <c r="A3" s="121" t="s">
        <v>453</v>
      </c>
    </row>
    <row r="4" ht="12.75">
      <c r="A4" s="121" t="s">
        <v>454</v>
      </c>
    </row>
    <row r="5" ht="12.75">
      <c r="A5" s="121" t="s">
        <v>330</v>
      </c>
    </row>
    <row r="6" ht="12.75">
      <c r="A6" s="121" t="s">
        <v>442</v>
      </c>
    </row>
    <row r="7" spans="1:19" s="131" customFormat="1" ht="12.75">
      <c r="A7" s="121"/>
      <c r="B7" s="121"/>
      <c r="C7" s="121"/>
      <c r="D7" s="121"/>
      <c r="E7" s="124"/>
      <c r="F7" s="121"/>
      <c r="G7" s="125"/>
      <c r="H7" s="121"/>
      <c r="I7" s="121"/>
      <c r="J7" s="121"/>
      <c r="K7" s="125"/>
      <c r="L7" s="121"/>
      <c r="M7" s="126"/>
      <c r="N7" s="127"/>
      <c r="O7" s="128"/>
      <c r="P7" s="129"/>
      <c r="Q7" s="128"/>
      <c r="R7" s="130"/>
      <c r="S7" s="130"/>
    </row>
    <row r="8" spans="1:19" s="131" customFormat="1" ht="12.75">
      <c r="A8" s="257" t="s">
        <v>516</v>
      </c>
      <c r="B8" s="121"/>
      <c r="C8" s="121"/>
      <c r="D8" s="121"/>
      <c r="E8" s="124"/>
      <c r="F8" s="121"/>
      <c r="G8" s="125"/>
      <c r="H8" s="121"/>
      <c r="I8" s="121"/>
      <c r="J8" s="121"/>
      <c r="K8" s="125"/>
      <c r="L8" s="121"/>
      <c r="M8" s="132"/>
      <c r="N8" s="127"/>
      <c r="O8" s="128"/>
      <c r="P8" s="129"/>
      <c r="Q8" s="128"/>
      <c r="R8" s="130"/>
      <c r="S8" s="130"/>
    </row>
    <row r="9" spans="1:19" s="131" customFormat="1" ht="12.75">
      <c r="A9" s="121"/>
      <c r="B9" s="121"/>
      <c r="C9" s="121"/>
      <c r="D9" s="121"/>
      <c r="E9" s="124"/>
      <c r="F9" s="121"/>
      <c r="G9" s="125"/>
      <c r="H9" s="121"/>
      <c r="I9" s="121"/>
      <c r="J9" s="121"/>
      <c r="K9" s="125"/>
      <c r="L9" s="121"/>
      <c r="M9" s="132"/>
      <c r="N9" s="127"/>
      <c r="O9" s="128"/>
      <c r="P9" s="129"/>
      <c r="Q9" s="128"/>
      <c r="R9" s="130"/>
      <c r="S9" s="130"/>
    </row>
    <row r="10" spans="1:19" s="131" customFormat="1" ht="12.75">
      <c r="A10" s="400" t="s">
        <v>455</v>
      </c>
      <c r="B10" s="401"/>
      <c r="C10" s="402"/>
      <c r="D10" s="342" t="s">
        <v>1</v>
      </c>
      <c r="E10" s="394" t="s">
        <v>118</v>
      </c>
      <c r="F10" s="342" t="s">
        <v>1</v>
      </c>
      <c r="G10" s="403" t="s">
        <v>456</v>
      </c>
      <c r="H10" s="342" t="s">
        <v>1</v>
      </c>
      <c r="I10" s="345" t="s">
        <v>457</v>
      </c>
      <c r="J10" s="342" t="s">
        <v>1</v>
      </c>
      <c r="K10" s="403" t="s">
        <v>458</v>
      </c>
      <c r="L10" s="342" t="s">
        <v>1</v>
      </c>
      <c r="M10" s="391" t="s">
        <v>120</v>
      </c>
      <c r="N10" s="342" t="s">
        <v>1</v>
      </c>
      <c r="O10" s="385" t="s">
        <v>459</v>
      </c>
      <c r="P10" s="342" t="s">
        <v>1</v>
      </c>
      <c r="Q10" s="388" t="s">
        <v>127</v>
      </c>
      <c r="R10" s="130"/>
      <c r="S10" s="130"/>
    </row>
    <row r="11" spans="1:19" s="131" customFormat="1" ht="12.75">
      <c r="A11" s="406" t="s">
        <v>460</v>
      </c>
      <c r="B11" s="368" t="s">
        <v>461</v>
      </c>
      <c r="C11" s="345" t="s">
        <v>462</v>
      </c>
      <c r="D11" s="343"/>
      <c r="E11" s="395"/>
      <c r="F11" s="343"/>
      <c r="G11" s="404"/>
      <c r="H11" s="343"/>
      <c r="I11" s="346"/>
      <c r="J11" s="343"/>
      <c r="K11" s="404"/>
      <c r="L11" s="343"/>
      <c r="M11" s="392"/>
      <c r="N11" s="343"/>
      <c r="O11" s="386"/>
      <c r="P11" s="343"/>
      <c r="Q11" s="389"/>
      <c r="R11" s="130"/>
      <c r="S11" s="130"/>
    </row>
    <row r="12" spans="1:19" s="131" customFormat="1" ht="12.75">
      <c r="A12" s="407"/>
      <c r="B12" s="369"/>
      <c r="C12" s="346"/>
      <c r="D12" s="343"/>
      <c r="E12" s="395"/>
      <c r="F12" s="343"/>
      <c r="G12" s="404"/>
      <c r="H12" s="343"/>
      <c r="I12" s="346"/>
      <c r="J12" s="343"/>
      <c r="K12" s="404"/>
      <c r="L12" s="343"/>
      <c r="M12" s="392"/>
      <c r="N12" s="343"/>
      <c r="O12" s="386"/>
      <c r="P12" s="343"/>
      <c r="Q12" s="389"/>
      <c r="R12" s="130"/>
      <c r="S12" s="130"/>
    </row>
    <row r="13" spans="1:19" s="131" customFormat="1" ht="12.75">
      <c r="A13" s="408"/>
      <c r="B13" s="370"/>
      <c r="C13" s="347"/>
      <c r="D13" s="343"/>
      <c r="E13" s="396"/>
      <c r="F13" s="343"/>
      <c r="G13" s="405"/>
      <c r="H13" s="343"/>
      <c r="I13" s="347"/>
      <c r="J13" s="343"/>
      <c r="K13" s="405"/>
      <c r="L13" s="343"/>
      <c r="M13" s="393"/>
      <c r="N13" s="343"/>
      <c r="O13" s="387"/>
      <c r="P13" s="343"/>
      <c r="Q13" s="390"/>
      <c r="R13" s="130"/>
      <c r="S13" s="130"/>
    </row>
    <row r="14" spans="1:19" s="131" customFormat="1" ht="12.75">
      <c r="A14" s="397">
        <v>1</v>
      </c>
      <c r="B14" s="398"/>
      <c r="C14" s="399"/>
      <c r="D14" s="344"/>
      <c r="E14" s="135">
        <v>2</v>
      </c>
      <c r="F14" s="344"/>
      <c r="G14" s="136">
        <v>3</v>
      </c>
      <c r="H14" s="344"/>
      <c r="I14" s="134">
        <v>4</v>
      </c>
      <c r="J14" s="344"/>
      <c r="K14" s="136">
        <v>5</v>
      </c>
      <c r="L14" s="344"/>
      <c r="M14" s="137">
        <v>6</v>
      </c>
      <c r="N14" s="344"/>
      <c r="O14" s="136">
        <v>7</v>
      </c>
      <c r="P14" s="344"/>
      <c r="Q14" s="136">
        <v>8</v>
      </c>
      <c r="R14" s="130"/>
      <c r="S14" s="130"/>
    </row>
    <row r="15" spans="1:19" s="131" customFormat="1" ht="12.75">
      <c r="A15" s="138" t="s">
        <v>327</v>
      </c>
      <c r="B15" s="138"/>
      <c r="C15" s="139"/>
      <c r="D15" s="140">
        <v>601</v>
      </c>
      <c r="E15" s="141"/>
      <c r="F15" s="140">
        <v>612</v>
      </c>
      <c r="G15" s="142"/>
      <c r="H15" s="140">
        <v>623</v>
      </c>
      <c r="I15" s="143"/>
      <c r="J15" s="140">
        <v>634</v>
      </c>
      <c r="K15" s="142"/>
      <c r="L15" s="140">
        <v>645</v>
      </c>
      <c r="M15" s="144"/>
      <c r="N15" s="140">
        <v>656</v>
      </c>
      <c r="O15" s="145"/>
      <c r="P15" s="140">
        <v>667</v>
      </c>
      <c r="Q15" s="146"/>
      <c r="R15" s="130"/>
      <c r="S15" s="130"/>
    </row>
    <row r="16" spans="1:19" s="131" customFormat="1" ht="12.75">
      <c r="A16" s="147" t="s">
        <v>38</v>
      </c>
      <c r="B16" s="147"/>
      <c r="C16" s="148"/>
      <c r="D16" s="133">
        <v>602</v>
      </c>
      <c r="E16" s="149"/>
      <c r="F16" s="133">
        <v>613</v>
      </c>
      <c r="G16" s="150"/>
      <c r="H16" s="133">
        <v>624</v>
      </c>
      <c r="I16" s="151"/>
      <c r="J16" s="133">
        <v>635</v>
      </c>
      <c r="K16" s="150"/>
      <c r="L16" s="133">
        <v>646</v>
      </c>
      <c r="M16" s="152"/>
      <c r="N16" s="133">
        <v>657</v>
      </c>
      <c r="O16" s="153"/>
      <c r="P16" s="133">
        <v>668</v>
      </c>
      <c r="Q16" s="154"/>
      <c r="R16" s="130"/>
      <c r="S16" s="130"/>
    </row>
    <row r="17" spans="1:19" s="131" customFormat="1" ht="12.75">
      <c r="A17" s="259" t="s">
        <v>521</v>
      </c>
      <c r="B17" s="260" t="s">
        <v>522</v>
      </c>
      <c r="C17" s="260" t="s">
        <v>523</v>
      </c>
      <c r="D17" s="222"/>
      <c r="E17" s="261">
        <v>28971</v>
      </c>
      <c r="F17" s="222"/>
      <c r="G17" s="261">
        <v>1.7018</v>
      </c>
      <c r="H17" s="222"/>
      <c r="I17" s="262">
        <v>49302.12</v>
      </c>
      <c r="J17" s="222"/>
      <c r="K17" s="261">
        <v>0.2821</v>
      </c>
      <c r="L17" s="222"/>
      <c r="M17" s="262">
        <v>8172.72</v>
      </c>
      <c r="N17" s="222"/>
      <c r="O17" s="261">
        <v>0.183408</v>
      </c>
      <c r="P17" s="222"/>
      <c r="Q17" s="261">
        <v>0.478051</v>
      </c>
      <c r="R17" s="130"/>
      <c r="S17" s="130"/>
    </row>
    <row r="18" spans="1:19" s="131" customFormat="1" ht="22.5">
      <c r="A18" s="259" t="s">
        <v>524</v>
      </c>
      <c r="B18" s="260" t="s">
        <v>522</v>
      </c>
      <c r="C18" s="260" t="s">
        <v>525</v>
      </c>
      <c r="D18" s="222"/>
      <c r="E18" s="261">
        <v>41540</v>
      </c>
      <c r="F18" s="222"/>
      <c r="G18" s="261">
        <v>1.4604</v>
      </c>
      <c r="H18" s="222"/>
      <c r="I18" s="262">
        <v>60663.12</v>
      </c>
      <c r="J18" s="222"/>
      <c r="K18" s="261">
        <v>0.1426</v>
      </c>
      <c r="L18" s="222"/>
      <c r="M18" s="262">
        <v>5923.6</v>
      </c>
      <c r="N18" s="222"/>
      <c r="O18" s="261">
        <v>0.045017</v>
      </c>
      <c r="P18" s="222"/>
      <c r="Q18" s="261">
        <v>0.346492</v>
      </c>
      <c r="R18" s="130"/>
      <c r="S18" s="130"/>
    </row>
    <row r="19" spans="1:19" s="131" customFormat="1" ht="22.5">
      <c r="A19" s="259" t="s">
        <v>524</v>
      </c>
      <c r="B19" s="260" t="s">
        <v>526</v>
      </c>
      <c r="C19" s="260" t="s">
        <v>525</v>
      </c>
      <c r="D19" s="222"/>
      <c r="E19" s="261">
        <v>7815</v>
      </c>
      <c r="F19" s="222"/>
      <c r="G19" s="261">
        <v>0.8182</v>
      </c>
      <c r="H19" s="222"/>
      <c r="I19" s="262">
        <v>6394.47</v>
      </c>
      <c r="J19" s="222"/>
      <c r="K19" s="261">
        <v>0.1426</v>
      </c>
      <c r="L19" s="222"/>
      <c r="M19" s="262">
        <v>1114.42</v>
      </c>
      <c r="N19" s="222"/>
      <c r="O19" s="261">
        <v>0.008469</v>
      </c>
      <c r="P19" s="222"/>
      <c r="Q19" s="261">
        <v>0.065186</v>
      </c>
      <c r="R19" s="130"/>
      <c r="S19" s="130"/>
    </row>
    <row r="20" spans="1:19" s="131" customFormat="1" ht="22.5">
      <c r="A20" s="259" t="s">
        <v>527</v>
      </c>
      <c r="B20" s="260" t="s">
        <v>522</v>
      </c>
      <c r="C20" s="260" t="s">
        <v>528</v>
      </c>
      <c r="D20" s="222"/>
      <c r="E20" s="261">
        <v>15723</v>
      </c>
      <c r="F20" s="222"/>
      <c r="G20" s="261">
        <v>1.5275</v>
      </c>
      <c r="H20" s="222"/>
      <c r="I20" s="262">
        <v>24016.8</v>
      </c>
      <c r="J20" s="222"/>
      <c r="K20" s="261">
        <v>0.35</v>
      </c>
      <c r="L20" s="222"/>
      <c r="M20" s="262">
        <v>5503.05</v>
      </c>
      <c r="N20" s="222"/>
      <c r="O20" s="261">
        <v>0.078425</v>
      </c>
      <c r="P20" s="222"/>
      <c r="Q20" s="261">
        <v>0.321892</v>
      </c>
      <c r="R20" s="130"/>
      <c r="S20" s="130"/>
    </row>
    <row r="21" spans="1:19" s="131" customFormat="1" ht="22.5">
      <c r="A21" s="259" t="s">
        <v>529</v>
      </c>
      <c r="B21" s="260" t="s">
        <v>522</v>
      </c>
      <c r="C21" s="260" t="s">
        <v>530</v>
      </c>
      <c r="D21" s="222"/>
      <c r="E21" s="261">
        <v>30499</v>
      </c>
      <c r="F21" s="222"/>
      <c r="G21" s="261">
        <v>1.5335</v>
      </c>
      <c r="H21" s="222"/>
      <c r="I21" s="262">
        <v>46768.75</v>
      </c>
      <c r="J21" s="222"/>
      <c r="K21" s="261">
        <v>0.1366</v>
      </c>
      <c r="L21" s="222"/>
      <c r="M21" s="262">
        <v>4166.16</v>
      </c>
      <c r="N21" s="222"/>
      <c r="O21" s="261">
        <v>0.079245</v>
      </c>
      <c r="P21" s="222"/>
      <c r="Q21" s="261">
        <v>0.243693</v>
      </c>
      <c r="R21" s="130"/>
      <c r="S21" s="130"/>
    </row>
    <row r="22" spans="1:19" s="131" customFormat="1" ht="22.5">
      <c r="A22" s="259" t="s">
        <v>529</v>
      </c>
      <c r="B22" s="260" t="s">
        <v>526</v>
      </c>
      <c r="C22" s="260" t="s">
        <v>530</v>
      </c>
      <c r="D22" s="222"/>
      <c r="E22" s="261">
        <v>1708</v>
      </c>
      <c r="F22" s="222"/>
      <c r="G22" s="261">
        <v>0.9296</v>
      </c>
      <c r="H22" s="222"/>
      <c r="I22" s="262">
        <v>1587.8</v>
      </c>
      <c r="J22" s="222"/>
      <c r="K22" s="261">
        <v>0.1366</v>
      </c>
      <c r="L22" s="222"/>
      <c r="M22" s="261">
        <v>233.31</v>
      </c>
      <c r="N22" s="222"/>
      <c r="O22" s="261">
        <v>0.004438</v>
      </c>
      <c r="P22" s="222"/>
      <c r="Q22" s="261">
        <v>0.013647</v>
      </c>
      <c r="R22" s="130"/>
      <c r="S22" s="130"/>
    </row>
    <row r="23" spans="1:19" s="131" customFormat="1" ht="22.5">
      <c r="A23" s="259" t="s">
        <v>531</v>
      </c>
      <c r="B23" s="260" t="s">
        <v>522</v>
      </c>
      <c r="C23" s="260" t="s">
        <v>532</v>
      </c>
      <c r="D23" s="222"/>
      <c r="E23" s="261">
        <v>17198</v>
      </c>
      <c r="F23" s="222"/>
      <c r="G23" s="261">
        <v>1.6683</v>
      </c>
      <c r="H23" s="222"/>
      <c r="I23" s="262">
        <v>28692.21</v>
      </c>
      <c r="J23" s="222"/>
      <c r="K23" s="261">
        <v>0.4581</v>
      </c>
      <c r="L23" s="222"/>
      <c r="M23" s="262">
        <v>7878.4</v>
      </c>
      <c r="N23" s="222"/>
      <c r="O23" s="261">
        <v>0.055267</v>
      </c>
      <c r="P23" s="222"/>
      <c r="Q23" s="261">
        <v>0.460835</v>
      </c>
      <c r="R23" s="130"/>
      <c r="S23" s="130"/>
    </row>
    <row r="24" spans="1:19" s="131" customFormat="1" ht="22.5">
      <c r="A24" s="259" t="s">
        <v>531</v>
      </c>
      <c r="B24" s="260" t="s">
        <v>526</v>
      </c>
      <c r="C24" s="260" t="s">
        <v>532</v>
      </c>
      <c r="D24" s="222"/>
      <c r="E24" s="261">
        <v>1000</v>
      </c>
      <c r="F24" s="222"/>
      <c r="G24" s="261">
        <v>1.0553</v>
      </c>
      <c r="H24" s="222"/>
      <c r="I24" s="262">
        <v>1055.25</v>
      </c>
      <c r="J24" s="222"/>
      <c r="K24" s="261">
        <v>0.4581</v>
      </c>
      <c r="L24" s="222"/>
      <c r="M24" s="261">
        <v>458.1</v>
      </c>
      <c r="N24" s="222"/>
      <c r="O24" s="261">
        <v>0.003214</v>
      </c>
      <c r="P24" s="222"/>
      <c r="Q24" s="261">
        <v>0.026796</v>
      </c>
      <c r="R24" s="130"/>
      <c r="S24" s="130"/>
    </row>
    <row r="25" spans="1:19" s="131" customFormat="1" ht="22.5">
      <c r="A25" s="259" t="s">
        <v>533</v>
      </c>
      <c r="B25" s="260" t="s">
        <v>522</v>
      </c>
      <c r="C25" s="260" t="s">
        <v>534</v>
      </c>
      <c r="D25" s="222"/>
      <c r="E25" s="261">
        <v>10000</v>
      </c>
      <c r="F25" s="222"/>
      <c r="G25" s="261">
        <v>0.778</v>
      </c>
      <c r="H25" s="222"/>
      <c r="I25" s="262">
        <v>7780</v>
      </c>
      <c r="J25" s="222"/>
      <c r="K25" s="261">
        <v>0.2471</v>
      </c>
      <c r="L25" s="222"/>
      <c r="M25" s="262">
        <v>2471</v>
      </c>
      <c r="N25" s="222"/>
      <c r="O25" s="261">
        <v>0.002263</v>
      </c>
      <c r="P25" s="222"/>
      <c r="Q25" s="261">
        <v>0.144537</v>
      </c>
      <c r="R25" s="130"/>
      <c r="S25" s="130"/>
    </row>
    <row r="26" spans="1:19" s="131" customFormat="1" ht="22.5">
      <c r="A26" s="259" t="s">
        <v>533</v>
      </c>
      <c r="B26" s="260" t="s">
        <v>526</v>
      </c>
      <c r="C26" s="260" t="s">
        <v>534</v>
      </c>
      <c r="D26" s="222"/>
      <c r="E26" s="261">
        <v>14511</v>
      </c>
      <c r="F26" s="222"/>
      <c r="G26" s="261">
        <v>0.9431</v>
      </c>
      <c r="H26" s="222"/>
      <c r="I26" s="262">
        <v>13684.76</v>
      </c>
      <c r="J26" s="222"/>
      <c r="K26" s="261">
        <v>0.2471</v>
      </c>
      <c r="L26" s="222"/>
      <c r="M26" s="262">
        <v>3585.67</v>
      </c>
      <c r="N26" s="222"/>
      <c r="O26" s="261">
        <v>0.003283</v>
      </c>
      <c r="P26" s="222"/>
      <c r="Q26" s="261">
        <v>0.209738</v>
      </c>
      <c r="R26" s="130"/>
      <c r="S26" s="130"/>
    </row>
    <row r="27" spans="1:19" s="131" customFormat="1" ht="33.75">
      <c r="A27" s="259" t="s">
        <v>535</v>
      </c>
      <c r="B27" s="260" t="s">
        <v>522</v>
      </c>
      <c r="C27" s="260" t="s">
        <v>536</v>
      </c>
      <c r="D27" s="222"/>
      <c r="E27" s="261">
        <v>40723</v>
      </c>
      <c r="F27" s="222"/>
      <c r="G27" s="261">
        <v>0.7745</v>
      </c>
      <c r="H27" s="222"/>
      <c r="I27" s="262">
        <v>31540.41</v>
      </c>
      <c r="J27" s="222"/>
      <c r="K27" s="261">
        <v>0.3799</v>
      </c>
      <c r="L27" s="222"/>
      <c r="M27" s="262">
        <v>15470.67</v>
      </c>
      <c r="N27" s="222"/>
      <c r="O27" s="261">
        <v>0.039786</v>
      </c>
      <c r="P27" s="222"/>
      <c r="Q27" s="261">
        <v>0.904933</v>
      </c>
      <c r="R27" s="130"/>
      <c r="S27" s="130"/>
    </row>
    <row r="28" spans="1:19" s="131" customFormat="1" ht="33.75">
      <c r="A28" s="259" t="s">
        <v>535</v>
      </c>
      <c r="B28" s="260" t="s">
        <v>526</v>
      </c>
      <c r="C28" s="260" t="s">
        <v>536</v>
      </c>
      <c r="D28" s="222"/>
      <c r="E28" s="261">
        <v>1000</v>
      </c>
      <c r="F28" s="222"/>
      <c r="G28" s="261">
        <v>1.6181</v>
      </c>
      <c r="H28" s="222"/>
      <c r="I28" s="262">
        <v>1618.05</v>
      </c>
      <c r="J28" s="222"/>
      <c r="K28" s="261">
        <v>0.3799</v>
      </c>
      <c r="L28" s="222"/>
      <c r="M28" s="261">
        <v>379.9</v>
      </c>
      <c r="N28" s="222"/>
      <c r="O28" s="261">
        <v>0.000977</v>
      </c>
      <c r="P28" s="222"/>
      <c r="Q28" s="261">
        <v>0.022222</v>
      </c>
      <c r="R28" s="130"/>
      <c r="S28" s="130"/>
    </row>
    <row r="29" spans="1:19" s="131" customFormat="1" ht="22.5">
      <c r="A29" s="259" t="s">
        <v>537</v>
      </c>
      <c r="B29" s="260" t="s">
        <v>522</v>
      </c>
      <c r="C29" s="260" t="s">
        <v>538</v>
      </c>
      <c r="D29" s="222"/>
      <c r="E29" s="261">
        <v>13000</v>
      </c>
      <c r="F29" s="222"/>
      <c r="G29" s="261">
        <v>0.9034</v>
      </c>
      <c r="H29" s="222"/>
      <c r="I29" s="262">
        <v>11744</v>
      </c>
      <c r="J29" s="222"/>
      <c r="K29" s="261">
        <v>0.2177</v>
      </c>
      <c r="L29" s="222"/>
      <c r="M29" s="262">
        <v>2830.1</v>
      </c>
      <c r="N29" s="222"/>
      <c r="O29" s="261">
        <v>0.003375</v>
      </c>
      <c r="P29" s="222"/>
      <c r="Q29" s="261">
        <v>0.165542</v>
      </c>
      <c r="R29" s="130"/>
      <c r="S29" s="130"/>
    </row>
    <row r="30" spans="1:19" s="131" customFormat="1" ht="22.5">
      <c r="A30" s="259" t="s">
        <v>537</v>
      </c>
      <c r="B30" s="260" t="s">
        <v>526</v>
      </c>
      <c r="C30" s="260" t="s">
        <v>538</v>
      </c>
      <c r="D30" s="222"/>
      <c r="E30" s="261">
        <v>5258</v>
      </c>
      <c r="F30" s="222"/>
      <c r="G30" s="261">
        <v>0.8724</v>
      </c>
      <c r="H30" s="222"/>
      <c r="I30" s="262">
        <v>4586.95</v>
      </c>
      <c r="J30" s="222"/>
      <c r="K30" s="261">
        <v>0.2177</v>
      </c>
      <c r="L30" s="222"/>
      <c r="M30" s="262">
        <v>1144.67</v>
      </c>
      <c r="N30" s="222"/>
      <c r="O30" s="261">
        <v>0.001365</v>
      </c>
      <c r="P30" s="222"/>
      <c r="Q30" s="261">
        <v>0.066956</v>
      </c>
      <c r="R30" s="130"/>
      <c r="S30" s="130"/>
    </row>
    <row r="31" spans="1:19" s="131" customFormat="1" ht="12.75">
      <c r="A31" s="259" t="s">
        <v>539</v>
      </c>
      <c r="B31" s="260" t="s">
        <v>526</v>
      </c>
      <c r="C31" s="260" t="s">
        <v>540</v>
      </c>
      <c r="D31" s="222"/>
      <c r="E31" s="261">
        <v>2000</v>
      </c>
      <c r="F31" s="222"/>
      <c r="G31" s="261">
        <v>0.7035</v>
      </c>
      <c r="H31" s="222"/>
      <c r="I31" s="262">
        <v>1407</v>
      </c>
      <c r="J31" s="222"/>
      <c r="K31" s="261">
        <v>0</v>
      </c>
      <c r="L31" s="222"/>
      <c r="M31" s="261">
        <v>0</v>
      </c>
      <c r="N31" s="222"/>
      <c r="O31" s="261">
        <v>0.032935</v>
      </c>
      <c r="P31" s="222"/>
      <c r="Q31" s="261">
        <v>0</v>
      </c>
      <c r="R31" s="130"/>
      <c r="S31" s="130"/>
    </row>
    <row r="32" spans="1:19" s="131" customFormat="1" ht="12.75">
      <c r="A32" s="259" t="s">
        <v>541</v>
      </c>
      <c r="B32" s="260" t="s">
        <v>526</v>
      </c>
      <c r="C32" s="260" t="s">
        <v>542</v>
      </c>
      <c r="D32" s="222"/>
      <c r="E32" s="261">
        <v>10519</v>
      </c>
      <c r="F32" s="222"/>
      <c r="G32" s="261">
        <v>3.1234</v>
      </c>
      <c r="H32" s="222"/>
      <c r="I32" s="262">
        <v>32854.92</v>
      </c>
      <c r="J32" s="222"/>
      <c r="K32" s="261">
        <v>0.5734</v>
      </c>
      <c r="L32" s="222"/>
      <c r="M32" s="262">
        <v>6031.59</v>
      </c>
      <c r="N32" s="222"/>
      <c r="O32" s="261">
        <v>0.006871</v>
      </c>
      <c r="P32" s="222"/>
      <c r="Q32" s="261">
        <v>0.352809</v>
      </c>
      <c r="R32" s="130"/>
      <c r="S32" s="130"/>
    </row>
    <row r="33" spans="1:19" s="131" customFormat="1" ht="12.75">
      <c r="A33" s="259" t="s">
        <v>543</v>
      </c>
      <c r="B33" s="260" t="s">
        <v>522</v>
      </c>
      <c r="C33" s="260" t="s">
        <v>544</v>
      </c>
      <c r="D33" s="222"/>
      <c r="E33" s="261">
        <v>2000</v>
      </c>
      <c r="F33" s="222"/>
      <c r="G33" s="261">
        <v>1.2896</v>
      </c>
      <c r="H33" s="222"/>
      <c r="I33" s="262">
        <v>2579.12</v>
      </c>
      <c r="J33" s="222"/>
      <c r="K33" s="261">
        <v>0.7999</v>
      </c>
      <c r="L33" s="222"/>
      <c r="M33" s="262">
        <v>1599.8</v>
      </c>
      <c r="N33" s="222"/>
      <c r="O33" s="261">
        <v>0.014413</v>
      </c>
      <c r="P33" s="222"/>
      <c r="Q33" s="261">
        <v>0.093578</v>
      </c>
      <c r="R33" s="130"/>
      <c r="S33" s="130"/>
    </row>
    <row r="34" spans="1:19" s="131" customFormat="1" ht="12.75">
      <c r="A34" s="259" t="s">
        <v>545</v>
      </c>
      <c r="B34" s="260" t="s">
        <v>522</v>
      </c>
      <c r="C34" s="260" t="s">
        <v>546</v>
      </c>
      <c r="D34" s="222"/>
      <c r="E34" s="261">
        <v>1714</v>
      </c>
      <c r="F34" s="222"/>
      <c r="G34" s="261">
        <v>1.0362</v>
      </c>
      <c r="H34" s="222"/>
      <c r="I34" s="262">
        <v>1776.06</v>
      </c>
      <c r="J34" s="222"/>
      <c r="K34" s="261">
        <v>0.038</v>
      </c>
      <c r="L34" s="222"/>
      <c r="M34" s="261">
        <v>65.13</v>
      </c>
      <c r="N34" s="222"/>
      <c r="O34" s="261">
        <v>0.19985</v>
      </c>
      <c r="P34" s="222"/>
      <c r="Q34" s="261">
        <v>0.00381</v>
      </c>
      <c r="R34" s="130"/>
      <c r="S34" s="130"/>
    </row>
    <row r="35" spans="1:19" s="131" customFormat="1" ht="12.75">
      <c r="A35" s="259" t="s">
        <v>547</v>
      </c>
      <c r="B35" s="260" t="s">
        <v>526</v>
      </c>
      <c r="C35" s="260" t="s">
        <v>548</v>
      </c>
      <c r="D35" s="222"/>
      <c r="E35" s="261">
        <v>21</v>
      </c>
      <c r="F35" s="222"/>
      <c r="G35" s="262">
        <v>2505.609</v>
      </c>
      <c r="H35" s="222"/>
      <c r="I35" s="262">
        <v>52617.79</v>
      </c>
      <c r="J35" s="222"/>
      <c r="K35" s="262">
        <v>1272.1531</v>
      </c>
      <c r="L35" s="222"/>
      <c r="M35" s="262">
        <v>26715.22</v>
      </c>
      <c r="N35" s="222"/>
      <c r="O35" s="261">
        <v>0.015146</v>
      </c>
      <c r="P35" s="222"/>
      <c r="Q35" s="261">
        <v>1.562666</v>
      </c>
      <c r="R35" s="130"/>
      <c r="S35" s="130"/>
    </row>
    <row r="36" spans="1:19" s="131" customFormat="1" ht="12.75">
      <c r="A36" s="259" t="s">
        <v>549</v>
      </c>
      <c r="B36" s="260" t="s">
        <v>522</v>
      </c>
      <c r="C36" s="260" t="s">
        <v>550</v>
      </c>
      <c r="D36" s="222"/>
      <c r="E36" s="261">
        <v>246440</v>
      </c>
      <c r="F36" s="222"/>
      <c r="G36" s="261">
        <v>1</v>
      </c>
      <c r="H36" s="222"/>
      <c r="I36" s="262">
        <v>246440</v>
      </c>
      <c r="J36" s="222"/>
      <c r="K36" s="261">
        <v>0.5911</v>
      </c>
      <c r="L36" s="222"/>
      <c r="M36" s="262">
        <v>145670.68</v>
      </c>
      <c r="N36" s="222"/>
      <c r="O36" s="261">
        <v>0.183039</v>
      </c>
      <c r="P36" s="222"/>
      <c r="Q36" s="261">
        <v>8.520784</v>
      </c>
      <c r="R36" s="130"/>
      <c r="S36" s="130"/>
    </row>
    <row r="37" spans="1:19" s="131" customFormat="1" ht="12.75">
      <c r="A37" s="259" t="s">
        <v>549</v>
      </c>
      <c r="B37" s="260" t="s">
        <v>526</v>
      </c>
      <c r="C37" s="260" t="s">
        <v>550</v>
      </c>
      <c r="D37" s="222"/>
      <c r="E37" s="261">
        <v>141593</v>
      </c>
      <c r="F37" s="222"/>
      <c r="G37" s="261">
        <v>1</v>
      </c>
      <c r="H37" s="222"/>
      <c r="I37" s="262">
        <v>141593</v>
      </c>
      <c r="J37" s="222"/>
      <c r="K37" s="261">
        <v>0.5911</v>
      </c>
      <c r="L37" s="222"/>
      <c r="M37" s="262">
        <v>83695.62</v>
      </c>
      <c r="N37" s="222"/>
      <c r="O37" s="261">
        <v>0.105166</v>
      </c>
      <c r="P37" s="222"/>
      <c r="Q37" s="261">
        <v>4.895647</v>
      </c>
      <c r="R37" s="130"/>
      <c r="S37" s="130"/>
    </row>
    <row r="38" spans="1:19" s="131" customFormat="1" ht="22.5">
      <c r="A38" s="259" t="s">
        <v>551</v>
      </c>
      <c r="B38" s="260" t="s">
        <v>522</v>
      </c>
      <c r="C38" s="260" t="s">
        <v>552</v>
      </c>
      <c r="D38" s="222"/>
      <c r="E38" s="261">
        <v>37883</v>
      </c>
      <c r="F38" s="222"/>
      <c r="G38" s="261">
        <v>0.514</v>
      </c>
      <c r="H38" s="222"/>
      <c r="I38" s="262">
        <v>19473.43</v>
      </c>
      <c r="J38" s="222"/>
      <c r="K38" s="261">
        <v>0.0388</v>
      </c>
      <c r="L38" s="222"/>
      <c r="M38" s="262">
        <v>1469.86</v>
      </c>
      <c r="N38" s="222"/>
      <c r="O38" s="261">
        <v>0.00997</v>
      </c>
      <c r="P38" s="222"/>
      <c r="Q38" s="261">
        <v>0.085977</v>
      </c>
      <c r="R38" s="130"/>
      <c r="S38" s="130"/>
    </row>
    <row r="39" spans="1:19" s="131" customFormat="1" ht="12.75">
      <c r="A39" s="259" t="s">
        <v>553</v>
      </c>
      <c r="B39" s="260" t="s">
        <v>522</v>
      </c>
      <c r="C39" s="260" t="s">
        <v>554</v>
      </c>
      <c r="D39" s="222"/>
      <c r="E39" s="261">
        <v>12395</v>
      </c>
      <c r="F39" s="222"/>
      <c r="G39" s="261">
        <v>0.3558</v>
      </c>
      <c r="H39" s="222"/>
      <c r="I39" s="262">
        <v>4410.5</v>
      </c>
      <c r="J39" s="222"/>
      <c r="K39" s="261">
        <v>0.0063</v>
      </c>
      <c r="L39" s="222"/>
      <c r="M39" s="261">
        <v>78.09</v>
      </c>
      <c r="N39" s="222"/>
      <c r="O39" s="261">
        <v>0.004714</v>
      </c>
      <c r="P39" s="222"/>
      <c r="Q39" s="261">
        <v>0.004568</v>
      </c>
      <c r="R39" s="130"/>
      <c r="S39" s="130"/>
    </row>
    <row r="40" spans="1:19" s="131" customFormat="1" ht="12.75">
      <c r="A40" s="259" t="s">
        <v>553</v>
      </c>
      <c r="B40" s="260" t="s">
        <v>526</v>
      </c>
      <c r="C40" s="260" t="s">
        <v>554</v>
      </c>
      <c r="D40" s="222"/>
      <c r="E40" s="261">
        <v>16020</v>
      </c>
      <c r="F40" s="222"/>
      <c r="G40" s="261">
        <v>0.4663</v>
      </c>
      <c r="H40" s="222"/>
      <c r="I40" s="262">
        <v>7469.99</v>
      </c>
      <c r="J40" s="222"/>
      <c r="K40" s="261">
        <v>0.0063</v>
      </c>
      <c r="L40" s="222"/>
      <c r="M40" s="261">
        <v>100.93</v>
      </c>
      <c r="N40" s="222"/>
      <c r="O40" s="261">
        <v>0.006093</v>
      </c>
      <c r="P40" s="222"/>
      <c r="Q40" s="261">
        <v>0.005904</v>
      </c>
      <c r="R40" s="130"/>
      <c r="S40" s="130"/>
    </row>
    <row r="41" spans="1:19" s="131" customFormat="1" ht="12.75">
      <c r="A41" s="259" t="s">
        <v>555</v>
      </c>
      <c r="B41" s="260" t="s">
        <v>522</v>
      </c>
      <c r="C41" s="260" t="s">
        <v>556</v>
      </c>
      <c r="D41" s="222"/>
      <c r="E41" s="261">
        <v>10000</v>
      </c>
      <c r="F41" s="222"/>
      <c r="G41" s="261">
        <v>0.2365</v>
      </c>
      <c r="H41" s="222"/>
      <c r="I41" s="262">
        <v>2365</v>
      </c>
      <c r="J41" s="222"/>
      <c r="K41" s="261">
        <v>0.0482</v>
      </c>
      <c r="L41" s="222"/>
      <c r="M41" s="261">
        <v>482</v>
      </c>
      <c r="N41" s="222"/>
      <c r="O41" s="261">
        <v>0.003906</v>
      </c>
      <c r="P41" s="222"/>
      <c r="Q41" s="261">
        <v>0.028194</v>
      </c>
      <c r="R41" s="130"/>
      <c r="S41" s="130"/>
    </row>
    <row r="42" spans="1:19" s="131" customFormat="1" ht="12.75">
      <c r="A42" s="259" t="s">
        <v>555</v>
      </c>
      <c r="B42" s="260" t="s">
        <v>526</v>
      </c>
      <c r="C42" s="260" t="s">
        <v>556</v>
      </c>
      <c r="D42" s="222"/>
      <c r="E42" s="261">
        <v>23916</v>
      </c>
      <c r="F42" s="222"/>
      <c r="G42" s="261">
        <v>0.7777</v>
      </c>
      <c r="H42" s="222"/>
      <c r="I42" s="262">
        <v>18599.6</v>
      </c>
      <c r="J42" s="222"/>
      <c r="K42" s="261">
        <v>0.0482</v>
      </c>
      <c r="L42" s="222"/>
      <c r="M42" s="262">
        <v>1152.75</v>
      </c>
      <c r="N42" s="222"/>
      <c r="O42" s="261">
        <v>0.009342</v>
      </c>
      <c r="P42" s="222"/>
      <c r="Q42" s="261">
        <v>0.067428</v>
      </c>
      <c r="R42" s="130"/>
      <c r="S42" s="130"/>
    </row>
    <row r="43" spans="1:19" s="131" customFormat="1" ht="12.75">
      <c r="A43" s="259" t="s">
        <v>557</v>
      </c>
      <c r="B43" s="260" t="s">
        <v>522</v>
      </c>
      <c r="C43" s="260" t="s">
        <v>558</v>
      </c>
      <c r="D43" s="222"/>
      <c r="E43" s="261">
        <v>85000</v>
      </c>
      <c r="F43" s="222"/>
      <c r="G43" s="261">
        <v>1.0818</v>
      </c>
      <c r="H43" s="222"/>
      <c r="I43" s="262">
        <v>91953.14</v>
      </c>
      <c r="J43" s="222"/>
      <c r="K43" s="261">
        <v>0.9004</v>
      </c>
      <c r="L43" s="222"/>
      <c r="M43" s="262">
        <v>76534</v>
      </c>
      <c r="N43" s="222"/>
      <c r="O43" s="261">
        <v>0.017298</v>
      </c>
      <c r="P43" s="222"/>
      <c r="Q43" s="261">
        <v>4.476739</v>
      </c>
      <c r="R43" s="130"/>
      <c r="S43" s="130"/>
    </row>
    <row r="44" spans="1:19" s="131" customFormat="1" ht="12.75">
      <c r="A44" s="259" t="s">
        <v>557</v>
      </c>
      <c r="B44" s="260" t="s">
        <v>526</v>
      </c>
      <c r="C44" s="260" t="s">
        <v>558</v>
      </c>
      <c r="D44" s="222"/>
      <c r="E44" s="261">
        <v>1091</v>
      </c>
      <c r="F44" s="222"/>
      <c r="G44" s="261">
        <v>1.9079</v>
      </c>
      <c r="H44" s="222"/>
      <c r="I44" s="262">
        <v>2081.53</v>
      </c>
      <c r="J44" s="222"/>
      <c r="K44" s="261">
        <v>0.9004</v>
      </c>
      <c r="L44" s="222"/>
      <c r="M44" s="261">
        <v>982.34</v>
      </c>
      <c r="N44" s="222"/>
      <c r="O44" s="261">
        <v>0.000222</v>
      </c>
      <c r="P44" s="222"/>
      <c r="Q44" s="261">
        <v>0.05746</v>
      </c>
      <c r="R44" s="130"/>
      <c r="S44" s="130"/>
    </row>
    <row r="45" spans="1:17" s="131" customFormat="1" ht="12.75">
      <c r="A45" s="263"/>
      <c r="B45" s="158"/>
      <c r="C45" s="159"/>
      <c r="D45" s="160"/>
      <c r="E45" s="161"/>
      <c r="F45" s="160"/>
      <c r="G45" s="159"/>
      <c r="H45" s="160"/>
      <c r="I45" s="162">
        <f>SUM(I17:I44)</f>
        <v>915055.77</v>
      </c>
      <c r="J45" s="160"/>
      <c r="K45" s="163"/>
      <c r="L45" s="160"/>
      <c r="M45" s="162">
        <f>SUM(M17:M44)</f>
        <v>403909.78</v>
      </c>
      <c r="N45" s="160"/>
      <c r="O45" s="164"/>
      <c r="P45" s="160"/>
      <c r="Q45" s="165">
        <f>SUM(Q17:Q44)</f>
        <v>23.626084</v>
      </c>
    </row>
    <row r="46" spans="1:17" s="131" customFormat="1" ht="12.75">
      <c r="A46" s="166" t="s">
        <v>39</v>
      </c>
      <c r="B46" s="166"/>
      <c r="C46" s="167"/>
      <c r="D46" s="168">
        <v>603</v>
      </c>
      <c r="E46" s="169"/>
      <c r="F46" s="168">
        <v>614</v>
      </c>
      <c r="G46" s="169"/>
      <c r="H46" s="168">
        <v>625</v>
      </c>
      <c r="I46" s="170"/>
      <c r="J46" s="168">
        <v>636</v>
      </c>
      <c r="K46" s="170"/>
      <c r="L46" s="168">
        <v>647</v>
      </c>
      <c r="M46" s="170"/>
      <c r="N46" s="168">
        <v>658</v>
      </c>
      <c r="O46" s="170"/>
      <c r="P46" s="168">
        <v>669</v>
      </c>
      <c r="Q46" s="171"/>
    </row>
    <row r="47" spans="1:19" s="131" customFormat="1" ht="13.5" customHeight="1">
      <c r="A47" s="155" t="s">
        <v>463</v>
      </c>
      <c r="B47" s="155"/>
      <c r="C47" s="172"/>
      <c r="D47" s="173">
        <v>604</v>
      </c>
      <c r="E47" s="174"/>
      <c r="F47" s="175">
        <v>615</v>
      </c>
      <c r="G47" s="172"/>
      <c r="H47" s="175">
        <v>626</v>
      </c>
      <c r="I47" s="176"/>
      <c r="J47" s="177">
        <v>637</v>
      </c>
      <c r="K47" s="160"/>
      <c r="L47" s="178">
        <v>648</v>
      </c>
      <c r="M47" s="176"/>
      <c r="N47" s="179">
        <v>659</v>
      </c>
      <c r="O47" s="160"/>
      <c r="P47" s="177">
        <v>670</v>
      </c>
      <c r="Q47" s="180"/>
      <c r="R47" s="130"/>
      <c r="S47" s="130"/>
    </row>
    <row r="48" spans="1:17" s="131" customFormat="1" ht="12.75">
      <c r="A48" s="155" t="s">
        <v>464</v>
      </c>
      <c r="B48" s="155"/>
      <c r="C48" s="181"/>
      <c r="D48" s="173">
        <v>605</v>
      </c>
      <c r="E48" s="160"/>
      <c r="F48" s="175">
        <v>616</v>
      </c>
      <c r="G48" s="182"/>
      <c r="H48" s="178">
        <v>627</v>
      </c>
      <c r="I48" s="183">
        <f>I45+I46+I47</f>
        <v>915055.77</v>
      </c>
      <c r="J48" s="175">
        <v>638</v>
      </c>
      <c r="K48" s="184"/>
      <c r="L48" s="178">
        <v>649</v>
      </c>
      <c r="M48" s="183">
        <f>M45+M46+M47</f>
        <v>403909.78</v>
      </c>
      <c r="N48" s="185">
        <v>660</v>
      </c>
      <c r="O48" s="172"/>
      <c r="P48" s="178">
        <v>671</v>
      </c>
      <c r="Q48" s="183">
        <f>Q45+Q46+Q47</f>
        <v>23.626084</v>
      </c>
    </row>
    <row r="49" spans="1:21" s="131" customFormat="1" ht="12.75" customHeight="1">
      <c r="A49" s="186" t="s">
        <v>465</v>
      </c>
      <c r="B49" s="186"/>
      <c r="C49" s="181"/>
      <c r="D49" s="173">
        <v>606</v>
      </c>
      <c r="E49" s="187"/>
      <c r="F49" s="175">
        <v>617</v>
      </c>
      <c r="G49" s="182"/>
      <c r="H49" s="178">
        <v>628</v>
      </c>
      <c r="I49" s="183"/>
      <c r="J49" s="175">
        <v>639</v>
      </c>
      <c r="K49" s="184"/>
      <c r="L49" s="178">
        <v>650</v>
      </c>
      <c r="M49" s="183"/>
      <c r="N49" s="185">
        <v>661</v>
      </c>
      <c r="O49" s="172"/>
      <c r="P49" s="178">
        <v>672</v>
      </c>
      <c r="Q49" s="188"/>
      <c r="R49" s="130"/>
      <c r="S49" s="130"/>
      <c r="T49" s="189"/>
      <c r="U49" s="189"/>
    </row>
    <row r="50" spans="1:21" s="131" customFormat="1" ht="12.75" customHeight="1">
      <c r="A50" s="155" t="s">
        <v>38</v>
      </c>
      <c r="B50" s="155"/>
      <c r="C50" s="181"/>
      <c r="D50" s="173">
        <v>607</v>
      </c>
      <c r="E50" s="187"/>
      <c r="F50" s="175">
        <v>618</v>
      </c>
      <c r="G50" s="182"/>
      <c r="H50" s="178">
        <v>629</v>
      </c>
      <c r="I50" s="172"/>
      <c r="J50" s="175">
        <v>640</v>
      </c>
      <c r="K50" s="184"/>
      <c r="L50" s="178">
        <v>651</v>
      </c>
      <c r="M50" s="190"/>
      <c r="N50" s="185">
        <v>662</v>
      </c>
      <c r="O50" s="172"/>
      <c r="P50" s="178">
        <v>673</v>
      </c>
      <c r="Q50" s="172"/>
      <c r="R50" s="130"/>
      <c r="S50" s="130"/>
      <c r="T50" s="189"/>
      <c r="U50" s="189"/>
    </row>
    <row r="51" spans="1:21" s="131" customFormat="1" ht="12.75">
      <c r="A51" s="155" t="s">
        <v>39</v>
      </c>
      <c r="B51" s="155"/>
      <c r="C51" s="181"/>
      <c r="D51" s="173">
        <v>608</v>
      </c>
      <c r="E51" s="172"/>
      <c r="F51" s="173">
        <v>619</v>
      </c>
      <c r="G51" s="157"/>
      <c r="H51" s="173">
        <v>630</v>
      </c>
      <c r="I51" s="191"/>
      <c r="J51" s="175">
        <v>641</v>
      </c>
      <c r="K51" s="184"/>
      <c r="L51" s="178">
        <v>652</v>
      </c>
      <c r="M51" s="191"/>
      <c r="N51" s="178">
        <v>663</v>
      </c>
      <c r="O51" s="172"/>
      <c r="P51" s="178">
        <v>674</v>
      </c>
      <c r="Q51" s="192"/>
      <c r="R51" s="130"/>
      <c r="S51" s="130"/>
      <c r="T51" s="189"/>
      <c r="U51" s="189"/>
    </row>
    <row r="52" spans="1:21" s="131" customFormat="1" ht="12.75">
      <c r="A52" s="155" t="s">
        <v>463</v>
      </c>
      <c r="B52" s="155"/>
      <c r="C52" s="181"/>
      <c r="D52" s="173">
        <v>609</v>
      </c>
      <c r="E52" s="122"/>
      <c r="F52" s="173">
        <v>620</v>
      </c>
      <c r="G52" s="122"/>
      <c r="H52" s="173">
        <v>631</v>
      </c>
      <c r="I52" s="122"/>
      <c r="J52" s="175">
        <v>642</v>
      </c>
      <c r="K52" s="122"/>
      <c r="L52" s="178">
        <v>653</v>
      </c>
      <c r="M52" s="122"/>
      <c r="N52" s="178">
        <v>664</v>
      </c>
      <c r="O52" s="122"/>
      <c r="P52" s="178">
        <v>675</v>
      </c>
      <c r="Q52" s="156"/>
      <c r="R52" s="130"/>
      <c r="S52" s="130"/>
      <c r="T52" s="189"/>
      <c r="U52" s="189"/>
    </row>
    <row r="53" spans="1:21" s="131" customFormat="1" ht="12.75">
      <c r="A53" s="193" t="s">
        <v>466</v>
      </c>
      <c r="B53" s="194"/>
      <c r="C53" s="195"/>
      <c r="D53" s="173">
        <v>610</v>
      </c>
      <c r="E53" s="196"/>
      <c r="F53" s="173">
        <v>621</v>
      </c>
      <c r="G53" s="197"/>
      <c r="H53" s="173">
        <v>632</v>
      </c>
      <c r="I53" s="198"/>
      <c r="J53" s="175">
        <v>643</v>
      </c>
      <c r="K53" s="199"/>
      <c r="L53" s="178">
        <v>654</v>
      </c>
      <c r="M53" s="200"/>
      <c r="N53" s="178">
        <v>665</v>
      </c>
      <c r="O53" s="201"/>
      <c r="P53" s="178">
        <v>676</v>
      </c>
      <c r="Q53" s="202"/>
      <c r="R53" s="189"/>
      <c r="S53" s="189"/>
      <c r="T53" s="130"/>
      <c r="U53" s="130"/>
    </row>
    <row r="54" spans="1:21" s="131" customFormat="1" ht="12.75">
      <c r="A54" s="203" t="s">
        <v>467</v>
      </c>
      <c r="B54" s="204"/>
      <c r="C54" s="204"/>
      <c r="D54" s="173">
        <v>611</v>
      </c>
      <c r="E54" s="205"/>
      <c r="F54" s="173">
        <v>622</v>
      </c>
      <c r="G54" s="206"/>
      <c r="H54" s="173">
        <v>633</v>
      </c>
      <c r="I54" s="198">
        <f>I48+I53</f>
        <v>915055.77</v>
      </c>
      <c r="J54" s="175">
        <v>644</v>
      </c>
      <c r="K54" s="199"/>
      <c r="L54" s="178">
        <v>655</v>
      </c>
      <c r="M54" s="198">
        <f>M48+M53</f>
        <v>403909.78</v>
      </c>
      <c r="N54" s="178">
        <v>666</v>
      </c>
      <c r="O54" s="201"/>
      <c r="P54" s="178">
        <v>677</v>
      </c>
      <c r="Q54" s="198">
        <f>Q48+Q53</f>
        <v>23.626084</v>
      </c>
      <c r="R54" s="189"/>
      <c r="S54" s="189"/>
      <c r="T54" s="130"/>
      <c r="U54" s="130"/>
    </row>
    <row r="55" spans="1:17" s="131" customFormat="1" ht="12.75">
      <c r="A55" s="122"/>
      <c r="B55" s="122"/>
      <c r="C55" s="122"/>
      <c r="D55" s="122"/>
      <c r="E55" s="122"/>
      <c r="F55" s="122"/>
      <c r="G55" s="122"/>
      <c r="H55" s="122"/>
      <c r="I55" s="208"/>
      <c r="J55" s="121"/>
      <c r="K55" s="121"/>
      <c r="L55" s="121"/>
      <c r="M55" s="208"/>
      <c r="N55" s="121"/>
      <c r="O55" s="121"/>
      <c r="P55" s="209"/>
      <c r="Q55" s="121"/>
    </row>
    <row r="56" spans="1:17" s="131" customFormat="1" ht="12.75">
      <c r="A56" s="210" t="s">
        <v>468</v>
      </c>
      <c r="B56" s="210"/>
      <c r="C56" s="210"/>
      <c r="D56" s="210"/>
      <c r="E56" s="210"/>
      <c r="F56" s="122"/>
      <c r="G56" s="122"/>
      <c r="H56" s="122"/>
      <c r="I56" s="122"/>
      <c r="J56" s="211" t="s">
        <v>222</v>
      </c>
      <c r="K56" s="122"/>
      <c r="L56" s="122"/>
      <c r="M56" s="381" t="s">
        <v>469</v>
      </c>
      <c r="N56" s="381"/>
      <c r="O56" s="381"/>
      <c r="P56" s="381"/>
      <c r="Q56" s="381"/>
    </row>
    <row r="57" spans="1:17" s="131" customFormat="1" ht="12.75">
      <c r="A57" s="210" t="s">
        <v>509</v>
      </c>
      <c r="B57" s="210"/>
      <c r="C57" s="210"/>
      <c r="D57" s="210" t="s">
        <v>470</v>
      </c>
      <c r="E57" s="122"/>
      <c r="F57" s="122"/>
      <c r="G57" s="122"/>
      <c r="H57" s="122"/>
      <c r="I57" s="122"/>
      <c r="J57" s="122"/>
      <c r="K57" s="210"/>
      <c r="L57" s="122"/>
      <c r="M57" s="381" t="s">
        <v>441</v>
      </c>
      <c r="N57" s="381"/>
      <c r="O57" s="381"/>
      <c r="P57" s="381"/>
      <c r="Q57" s="381"/>
    </row>
    <row r="58" spans="1:17" s="131" customFormat="1" ht="12.75">
      <c r="A58" s="121"/>
      <c r="B58" s="121"/>
      <c r="C58" s="121"/>
      <c r="D58" s="121"/>
      <c r="E58" s="124"/>
      <c r="F58" s="121"/>
      <c r="G58" s="125"/>
      <c r="H58" s="121"/>
      <c r="I58" s="121"/>
      <c r="J58" s="121"/>
      <c r="K58" s="125"/>
      <c r="L58" s="121"/>
      <c r="M58" s="126"/>
      <c r="N58" s="121"/>
      <c r="O58" s="212"/>
      <c r="P58" s="121"/>
      <c r="Q58" s="121"/>
    </row>
    <row r="59" spans="1:17" s="131" customFormat="1" ht="12.75">
      <c r="A59" s="121"/>
      <c r="B59" s="121"/>
      <c r="C59" s="122" t="s">
        <v>471</v>
      </c>
      <c r="D59" s="121"/>
      <c r="E59" s="121"/>
      <c r="F59" s="124"/>
      <c r="G59" s="121"/>
      <c r="H59" s="121"/>
      <c r="I59" s="213"/>
      <c r="J59" s="213"/>
      <c r="K59" s="125"/>
      <c r="L59" s="121"/>
      <c r="M59" s="126"/>
      <c r="N59" s="121"/>
      <c r="O59" s="122"/>
      <c r="P59" s="121"/>
      <c r="Q59" s="121"/>
    </row>
    <row r="60" spans="1:17" s="131" customFormat="1" ht="12.75">
      <c r="A60" s="121"/>
      <c r="B60" s="121"/>
      <c r="C60" s="122" t="s">
        <v>472</v>
      </c>
      <c r="D60" s="122"/>
      <c r="E60" s="122"/>
      <c r="F60" s="122"/>
      <c r="G60" s="122"/>
      <c r="H60" s="121"/>
      <c r="I60" s="121"/>
      <c r="J60" s="121"/>
      <c r="K60" s="125"/>
      <c r="L60" s="121"/>
      <c r="M60" s="126"/>
      <c r="N60" s="121"/>
      <c r="O60" s="212"/>
      <c r="P60" s="121"/>
      <c r="Q60" s="121"/>
    </row>
    <row r="61" spans="1:17" s="131" customFormat="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1"/>
    </row>
    <row r="62" spans="1:17" s="131" customFormat="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1"/>
    </row>
    <row r="63" spans="1:17" s="131" customFormat="1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1"/>
    </row>
    <row r="64" spans="1:17" s="131" customFormat="1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1"/>
    </row>
  </sheetData>
  <sheetProtection/>
  <mergeCells count="21">
    <mergeCell ref="A11:A13"/>
    <mergeCell ref="K10:K13"/>
    <mergeCell ref="H10:H14"/>
    <mergeCell ref="D10:D14"/>
    <mergeCell ref="L10:L14"/>
    <mergeCell ref="F10:F14"/>
    <mergeCell ref="J10:J14"/>
    <mergeCell ref="I10:I13"/>
    <mergeCell ref="E10:E13"/>
    <mergeCell ref="A14:C14"/>
    <mergeCell ref="A10:C10"/>
    <mergeCell ref="B11:B13"/>
    <mergeCell ref="C11:C13"/>
    <mergeCell ref="G10:G13"/>
    <mergeCell ref="M57:Q57"/>
    <mergeCell ref="O10:O13"/>
    <mergeCell ref="P10:P14"/>
    <mergeCell ref="Q10:Q13"/>
    <mergeCell ref="M56:Q56"/>
    <mergeCell ref="N10:N14"/>
    <mergeCell ref="M10:M13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15" t="s">
        <v>44</v>
      </c>
      <c r="B8" s="415"/>
      <c r="C8" s="415"/>
      <c r="D8" s="415"/>
      <c r="E8" s="415"/>
      <c r="F8" s="415"/>
      <c r="G8" s="415"/>
      <c r="H8" s="415"/>
      <c r="I8" s="415"/>
    </row>
    <row r="9" spans="1:9" ht="12.75">
      <c r="A9" s="415" t="s">
        <v>43</v>
      </c>
      <c r="B9" s="415"/>
      <c r="C9" s="415"/>
      <c r="D9" s="415"/>
      <c r="E9" s="415"/>
      <c r="F9" s="415"/>
      <c r="G9" s="415"/>
      <c r="H9" s="415"/>
      <c r="I9" s="415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11" t="s">
        <v>0</v>
      </c>
      <c r="C11" s="412"/>
      <c r="D11" s="6" t="s">
        <v>124</v>
      </c>
      <c r="E11" s="6" t="s">
        <v>123</v>
      </c>
      <c r="F11" s="6" t="s">
        <v>125</v>
      </c>
      <c r="G11" s="106" t="s">
        <v>429</v>
      </c>
      <c r="H11" s="106" t="s">
        <v>133</v>
      </c>
      <c r="I11" s="6" t="s">
        <v>126</v>
      </c>
    </row>
    <row r="12" spans="2:9" ht="12.75">
      <c r="B12" s="409"/>
      <c r="C12" s="410"/>
      <c r="D12" s="1"/>
      <c r="E12" s="1"/>
      <c r="F12" s="1"/>
      <c r="G12" s="1"/>
      <c r="H12" s="1"/>
      <c r="I12" s="1"/>
    </row>
    <row r="13" spans="2:9" ht="12.75">
      <c r="B13" s="409"/>
      <c r="C13" s="410"/>
      <c r="D13" s="1"/>
      <c r="E13" s="1"/>
      <c r="F13" s="1"/>
      <c r="G13" s="1"/>
      <c r="H13" s="1"/>
      <c r="I13" s="1"/>
    </row>
    <row r="14" spans="2:9" ht="12.75">
      <c r="B14" s="409"/>
      <c r="C14" s="410"/>
      <c r="D14" s="1"/>
      <c r="E14" s="1"/>
      <c r="F14" s="1"/>
      <c r="G14" s="1"/>
      <c r="H14" s="1"/>
      <c r="I14" s="1"/>
    </row>
    <row r="15" spans="2:9" ht="12.75">
      <c r="B15" s="413" t="s">
        <v>132</v>
      </c>
      <c r="C15" s="414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11" t="s">
        <v>0</v>
      </c>
      <c r="C18" s="412"/>
      <c r="D18" s="411" t="s">
        <v>123</v>
      </c>
      <c r="E18" s="412"/>
      <c r="F18" s="411" t="s">
        <v>125</v>
      </c>
      <c r="G18" s="412"/>
      <c r="H18" s="106" t="s">
        <v>431</v>
      </c>
      <c r="I18" s="20" t="s">
        <v>133</v>
      </c>
    </row>
    <row r="19" spans="2:9" ht="12.75">
      <c r="B19" s="409"/>
      <c r="C19" s="410"/>
      <c r="D19" s="409"/>
      <c r="E19" s="410"/>
      <c r="F19" s="409"/>
      <c r="G19" s="410"/>
      <c r="H19" s="22"/>
      <c r="I19" s="21"/>
    </row>
    <row r="20" spans="2:9" ht="12.75">
      <c r="B20" s="409"/>
      <c r="C20" s="410"/>
      <c r="D20" s="409"/>
      <c r="E20" s="410"/>
      <c r="F20" s="409"/>
      <c r="G20" s="410"/>
      <c r="H20" s="22"/>
      <c r="I20" s="21"/>
    </row>
    <row r="22" spans="1:9" ht="45.75" customHeight="1">
      <c r="A22" s="4" t="s">
        <v>163</v>
      </c>
      <c r="D22" s="111"/>
      <c r="E22" s="416" t="s">
        <v>40</v>
      </c>
      <c r="F22" s="416"/>
      <c r="G22" s="111"/>
      <c r="H22" s="282" t="s">
        <v>369</v>
      </c>
      <c r="I22" s="283"/>
    </row>
    <row r="23" spans="1:13" ht="12.75">
      <c r="A23" s="4" t="s">
        <v>509</v>
      </c>
      <c r="B23" s="4"/>
      <c r="C23" s="4"/>
      <c r="D23" s="19"/>
      <c r="E23" s="19"/>
      <c r="F23" s="416" t="s">
        <v>41</v>
      </c>
      <c r="G23" s="416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6">
      <selection activeCell="H49" sqref="H49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15" t="s">
        <v>149</v>
      </c>
      <c r="C8" s="415"/>
      <c r="D8" s="415"/>
      <c r="E8" s="415"/>
      <c r="F8" s="415"/>
      <c r="G8" s="415"/>
    </row>
    <row r="9" spans="2:7" ht="13.5" customHeight="1">
      <c r="B9" s="293" t="s">
        <v>504</v>
      </c>
      <c r="C9" s="430"/>
      <c r="D9" s="430"/>
      <c r="E9" s="430"/>
      <c r="F9" s="430"/>
      <c r="G9" s="430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27" t="s">
        <v>59</v>
      </c>
      <c r="F19" s="427"/>
      <c r="G19" s="427"/>
    </row>
    <row r="20" spans="2:7" ht="12.75">
      <c r="B20" s="425" t="s">
        <v>434</v>
      </c>
      <c r="C20" s="429"/>
      <c r="D20" s="429"/>
      <c r="E20" s="429"/>
      <c r="F20" s="429"/>
      <c r="G20" s="426"/>
    </row>
    <row r="21" spans="2:7" ht="22.5">
      <c r="B21" s="6" t="s">
        <v>150</v>
      </c>
      <c r="C21" s="106" t="s">
        <v>158</v>
      </c>
      <c r="D21" s="428" t="s">
        <v>435</v>
      </c>
      <c r="E21" s="412"/>
      <c r="F21" s="106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17">
        <v>3</v>
      </c>
      <c r="E22" s="418"/>
      <c r="F22" s="16">
        <v>4</v>
      </c>
      <c r="G22" s="16">
        <v>5</v>
      </c>
    </row>
    <row r="23" spans="2:7" ht="12.75">
      <c r="B23" s="16">
        <v>1</v>
      </c>
      <c r="C23" s="2"/>
      <c r="D23" s="417"/>
      <c r="E23" s="418"/>
      <c r="F23" s="2"/>
      <c r="G23" s="2"/>
    </row>
    <row r="24" spans="2:7" ht="12.75">
      <c r="B24" s="16">
        <v>2</v>
      </c>
      <c r="C24" s="2"/>
      <c r="D24" s="417"/>
      <c r="E24" s="418"/>
      <c r="F24" s="2"/>
      <c r="G24" s="2"/>
    </row>
    <row r="25" spans="2:7" ht="12.75">
      <c r="B25" s="16">
        <v>3</v>
      </c>
      <c r="C25" s="2"/>
      <c r="D25" s="417"/>
      <c r="E25" s="418"/>
      <c r="F25" s="2"/>
      <c r="G25" s="2"/>
    </row>
    <row r="26" spans="2:7" ht="12.75">
      <c r="B26" s="16">
        <v>4</v>
      </c>
      <c r="C26" s="104" t="s">
        <v>437</v>
      </c>
      <c r="D26" s="417"/>
      <c r="E26" s="418"/>
      <c r="F26" s="2"/>
      <c r="G26" s="2"/>
    </row>
    <row r="27" spans="2:7" ht="12.75">
      <c r="B27" s="425" t="s">
        <v>438</v>
      </c>
      <c r="C27" s="429"/>
      <c r="D27" s="429"/>
      <c r="E27" s="429"/>
      <c r="F27" s="429"/>
      <c r="G27" s="426"/>
    </row>
    <row r="28" spans="2:7" ht="22.5">
      <c r="B28" s="6" t="s">
        <v>150</v>
      </c>
      <c r="C28" s="106" t="s">
        <v>158</v>
      </c>
      <c r="D28" s="411" t="s">
        <v>153</v>
      </c>
      <c r="E28" s="412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17">
        <v>3</v>
      </c>
      <c r="E29" s="418"/>
      <c r="F29" s="16">
        <v>4</v>
      </c>
      <c r="G29" s="16">
        <v>5</v>
      </c>
    </row>
    <row r="30" spans="2:7" ht="12.75">
      <c r="B30" s="16">
        <v>1</v>
      </c>
      <c r="C30" s="2"/>
      <c r="D30" s="417"/>
      <c r="E30" s="418"/>
      <c r="F30" s="2"/>
      <c r="G30" s="2"/>
    </row>
    <row r="31" spans="2:7" ht="12.75">
      <c r="B31" s="16">
        <v>2</v>
      </c>
      <c r="C31" s="2"/>
      <c r="D31" s="417"/>
      <c r="E31" s="418"/>
      <c r="F31" s="2"/>
      <c r="G31" s="2"/>
    </row>
    <row r="32" spans="2:7" ht="12.75">
      <c r="B32" s="16">
        <v>3</v>
      </c>
      <c r="C32" s="2"/>
      <c r="D32" s="417"/>
      <c r="E32" s="418"/>
      <c r="F32" s="2"/>
      <c r="G32" s="2"/>
    </row>
    <row r="33" spans="2:7" ht="12.75">
      <c r="B33" s="16">
        <v>4</v>
      </c>
      <c r="C33" s="2" t="s">
        <v>157</v>
      </c>
      <c r="D33" s="417"/>
      <c r="E33" s="418"/>
      <c r="F33" s="2"/>
      <c r="G33" s="2"/>
    </row>
    <row r="34" spans="2:7" ht="12.75">
      <c r="B34" s="425" t="s">
        <v>439</v>
      </c>
      <c r="C34" s="426"/>
      <c r="D34" s="409"/>
      <c r="E34" s="410"/>
      <c r="F34" s="1"/>
      <c r="G34" s="1"/>
    </row>
    <row r="36" spans="2:7" ht="12.75">
      <c r="B36" s="37" t="s">
        <v>440</v>
      </c>
      <c r="E36" s="427" t="s">
        <v>520</v>
      </c>
      <c r="F36" s="427"/>
      <c r="G36" s="427"/>
    </row>
    <row r="37" spans="2:8" ht="12.75">
      <c r="B37" s="441" t="s">
        <v>159</v>
      </c>
      <c r="C37" s="442"/>
      <c r="D37" s="443"/>
      <c r="E37" s="440" t="s">
        <v>160</v>
      </c>
      <c r="F37" s="440"/>
      <c r="G37" s="440" t="s">
        <v>161</v>
      </c>
      <c r="H37" s="440"/>
    </row>
    <row r="38" spans="2:8" ht="12.75">
      <c r="B38" s="420" t="s">
        <v>443</v>
      </c>
      <c r="C38" s="421"/>
      <c r="D38" s="422"/>
      <c r="E38" s="419">
        <v>832.43</v>
      </c>
      <c r="F38" s="419"/>
      <c r="G38" s="436" t="s">
        <v>445</v>
      </c>
      <c r="H38" s="438"/>
    </row>
    <row r="39" spans="2:8" ht="12.75">
      <c r="B39" s="436" t="s">
        <v>448</v>
      </c>
      <c r="C39" s="421"/>
      <c r="D39" s="422"/>
      <c r="E39" s="423">
        <v>250</v>
      </c>
      <c r="F39" s="424"/>
      <c r="G39" s="436" t="s">
        <v>446</v>
      </c>
      <c r="H39" s="438"/>
    </row>
    <row r="40" spans="2:8" ht="12.75">
      <c r="B40" s="436" t="s">
        <v>449</v>
      </c>
      <c r="C40" s="421"/>
      <c r="D40" s="422"/>
      <c r="E40" s="419">
        <v>2487.6</v>
      </c>
      <c r="F40" s="419"/>
      <c r="G40" s="436" t="s">
        <v>447</v>
      </c>
      <c r="H40" s="438"/>
    </row>
    <row r="41" spans="2:8" ht="12.75">
      <c r="B41" s="436" t="s">
        <v>492</v>
      </c>
      <c r="C41" s="437"/>
      <c r="D41" s="438"/>
      <c r="E41" s="423"/>
      <c r="F41" s="424"/>
      <c r="G41" s="436" t="s">
        <v>493</v>
      </c>
      <c r="H41" s="438"/>
    </row>
    <row r="42" spans="2:8" ht="12.75">
      <c r="B42" s="118" t="s">
        <v>494</v>
      </c>
      <c r="C42" s="119"/>
      <c r="D42" s="120"/>
      <c r="E42" s="423">
        <v>0</v>
      </c>
      <c r="F42" s="424"/>
      <c r="G42" s="436" t="s">
        <v>495</v>
      </c>
      <c r="H42" s="438"/>
    </row>
    <row r="43" spans="2:8" ht="12.75">
      <c r="B43" s="420" t="s">
        <v>162</v>
      </c>
      <c r="C43" s="421"/>
      <c r="D43" s="422"/>
      <c r="E43" s="419">
        <f>E38+E39+E40+E42</f>
        <v>3570.0299999999997</v>
      </c>
      <c r="F43" s="419"/>
      <c r="G43" s="433"/>
      <c r="H43" s="433"/>
    </row>
    <row r="44" spans="2:8" ht="12.75">
      <c r="B44" s="409"/>
      <c r="C44" s="435"/>
      <c r="D44" s="410"/>
      <c r="E44" s="439"/>
      <c r="F44" s="439"/>
      <c r="G44" s="431"/>
      <c r="H44" s="432"/>
    </row>
    <row r="45" spans="7:8" ht="12.75">
      <c r="G45" s="5" t="s">
        <v>7</v>
      </c>
      <c r="H45" s="5"/>
    </row>
    <row r="46" spans="6:8" ht="12.75">
      <c r="F46" s="4"/>
      <c r="G46" s="5" t="s">
        <v>573</v>
      </c>
      <c r="H46" s="5"/>
    </row>
    <row r="47" spans="2:8" ht="12.75">
      <c r="B47" s="102" t="s">
        <v>163</v>
      </c>
      <c r="D47" s="434" t="s">
        <v>40</v>
      </c>
      <c r="E47" s="434"/>
      <c r="F47" s="116"/>
      <c r="G47" s="117"/>
      <c r="H47" s="117"/>
    </row>
    <row r="48" spans="2:8" ht="12.75">
      <c r="B48" s="4" t="s">
        <v>509</v>
      </c>
      <c r="C48" s="4"/>
      <c r="D48" s="115"/>
      <c r="E48" s="115"/>
      <c r="F48" s="115"/>
      <c r="G48" s="115"/>
      <c r="H48" s="115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37:H37"/>
    <mergeCell ref="B37:D37"/>
    <mergeCell ref="G41:H41"/>
    <mergeCell ref="B39:D39"/>
    <mergeCell ref="E37:F37"/>
    <mergeCell ref="G39:H39"/>
    <mergeCell ref="B40:D40"/>
    <mergeCell ref="G38:H38"/>
    <mergeCell ref="G40:H40"/>
    <mergeCell ref="G44:H44"/>
    <mergeCell ref="G43:H43"/>
    <mergeCell ref="D47:E47"/>
    <mergeCell ref="B43:D43"/>
    <mergeCell ref="B44:D44"/>
    <mergeCell ref="B41:D41"/>
    <mergeCell ref="E44:F44"/>
    <mergeCell ref="G42:H42"/>
    <mergeCell ref="D21:E21"/>
    <mergeCell ref="D22:E22"/>
    <mergeCell ref="D23:E23"/>
    <mergeCell ref="B27:G27"/>
    <mergeCell ref="B8:G8"/>
    <mergeCell ref="B9:G9"/>
    <mergeCell ref="E19:G19"/>
    <mergeCell ref="B20:G20"/>
    <mergeCell ref="D31:E31"/>
    <mergeCell ref="D30:E30"/>
    <mergeCell ref="D24:E24"/>
    <mergeCell ref="E39:F39"/>
    <mergeCell ref="D32:E32"/>
    <mergeCell ref="D29:E29"/>
    <mergeCell ref="D25:E25"/>
    <mergeCell ref="D26:E26"/>
    <mergeCell ref="E36:G36"/>
    <mergeCell ref="D28:E28"/>
    <mergeCell ref="D33:E33"/>
    <mergeCell ref="E43:F43"/>
    <mergeCell ref="B38:D38"/>
    <mergeCell ref="E42:F42"/>
    <mergeCell ref="E40:F40"/>
    <mergeCell ref="B34:C34"/>
    <mergeCell ref="E41:F41"/>
    <mergeCell ref="D34:E34"/>
    <mergeCell ref="E38:F38"/>
  </mergeCells>
  <printOptions/>
  <pageMargins left="0.1968503937007874" right="0.15748031496062992" top="0.7874015748031497" bottom="0.7874015748031497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I43" sqref="I43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79" t="s">
        <v>165</v>
      </c>
      <c r="B7" s="279"/>
      <c r="C7" s="279"/>
      <c r="D7" s="279"/>
      <c r="E7" s="279"/>
    </row>
    <row r="8" spans="1:5" ht="14.25" customHeight="1">
      <c r="A8" s="280" t="s">
        <v>166</v>
      </c>
      <c r="B8" s="280"/>
      <c r="C8" s="280"/>
      <c r="D8" s="280"/>
      <c r="E8" s="280"/>
    </row>
    <row r="9" spans="1:5" ht="14.25" customHeight="1">
      <c r="A9" s="280" t="s">
        <v>506</v>
      </c>
      <c r="B9" s="280"/>
      <c r="C9" s="280"/>
      <c r="D9" s="280"/>
      <c r="E9" s="280"/>
    </row>
    <row r="10" ht="12.75">
      <c r="E10" s="4" t="s">
        <v>9</v>
      </c>
    </row>
    <row r="11" spans="1:5" ht="33.75">
      <c r="A11" s="106" t="s">
        <v>370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4345</v>
      </c>
      <c r="E14" s="29">
        <f>SUM(E15:E18)</f>
        <v>4144</v>
      </c>
    </row>
    <row r="15" spans="1:8" ht="12.75">
      <c r="A15" s="6">
        <v>700</v>
      </c>
      <c r="B15" s="2" t="s">
        <v>167</v>
      </c>
      <c r="C15" s="9" t="s">
        <v>61</v>
      </c>
      <c r="D15" s="40">
        <v>419</v>
      </c>
      <c r="E15" s="40"/>
      <c r="H15" s="36"/>
    </row>
    <row r="16" spans="1:5" ht="12.75">
      <c r="A16" s="6">
        <v>701</v>
      </c>
      <c r="B16" s="107" t="s">
        <v>371</v>
      </c>
      <c r="C16" s="9" t="s">
        <v>62</v>
      </c>
      <c r="D16" s="40">
        <v>3926</v>
      </c>
      <c r="E16" s="40">
        <v>4144</v>
      </c>
    </row>
    <row r="17" spans="1:5" ht="15.75" customHeight="1">
      <c r="A17" s="6">
        <v>702</v>
      </c>
      <c r="B17" s="107" t="s">
        <v>372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374</v>
      </c>
      <c r="C22" s="105" t="s">
        <v>68</v>
      </c>
      <c r="D22" s="40"/>
      <c r="E22" s="40"/>
    </row>
    <row r="23" spans="1:5" ht="12.75">
      <c r="A23" s="57">
        <v>73</v>
      </c>
      <c r="B23" s="26" t="s">
        <v>378</v>
      </c>
      <c r="C23" s="105" t="s">
        <v>69</v>
      </c>
      <c r="D23" s="40">
        <f>SUM(D24+D25+D26+D27+D28+D29+D30)</f>
        <v>15083</v>
      </c>
      <c r="E23" s="40">
        <f>SUM(E24:E30)</f>
        <v>7900</v>
      </c>
    </row>
    <row r="24" spans="1:8" ht="12.75">
      <c r="A24" s="6">
        <v>600</v>
      </c>
      <c r="B24" s="2" t="s">
        <v>171</v>
      </c>
      <c r="C24" s="105" t="s">
        <v>70</v>
      </c>
      <c r="D24" s="40">
        <v>6843</v>
      </c>
      <c r="E24" s="40">
        <v>4449</v>
      </c>
      <c r="H24" s="32"/>
    </row>
    <row r="25" spans="1:5" ht="12.75">
      <c r="A25" s="6">
        <v>601</v>
      </c>
      <c r="B25" s="2" t="s">
        <v>172</v>
      </c>
      <c r="C25" s="105" t="s">
        <v>71</v>
      </c>
      <c r="D25" s="40"/>
      <c r="E25" s="40">
        <v>215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2488</v>
      </c>
      <c r="E27" s="40">
        <v>2488</v>
      </c>
    </row>
    <row r="28" spans="1:5" ht="12.75">
      <c r="A28" s="6">
        <v>605</v>
      </c>
      <c r="B28" s="53" t="s">
        <v>175</v>
      </c>
      <c r="C28" s="105" t="s">
        <v>74</v>
      </c>
      <c r="D28" s="40">
        <v>302</v>
      </c>
      <c r="E28" s="40">
        <v>406</v>
      </c>
    </row>
    <row r="29" spans="1:8" ht="12.75">
      <c r="A29" s="6">
        <v>607</v>
      </c>
      <c r="B29" s="53" t="s">
        <v>176</v>
      </c>
      <c r="C29" s="105" t="s">
        <v>75</v>
      </c>
      <c r="D29" s="40">
        <f>9+5100</f>
        <v>5109</v>
      </c>
      <c r="E29" s="40"/>
      <c r="H29" s="32"/>
    </row>
    <row r="30" spans="1:5" ht="22.5">
      <c r="A30" s="6" t="s">
        <v>178</v>
      </c>
      <c r="B30" s="53" t="s">
        <v>177</v>
      </c>
      <c r="C30" s="105" t="s">
        <v>76</v>
      </c>
      <c r="D30" s="40">
        <f>250+91</f>
        <v>341</v>
      </c>
      <c r="E30" s="40">
        <v>342</v>
      </c>
    </row>
    <row r="31" spans="1:5" ht="12.75">
      <c r="A31" s="6"/>
      <c r="B31" s="26" t="s">
        <v>375</v>
      </c>
      <c r="C31" s="105" t="s">
        <v>77</v>
      </c>
      <c r="D31" s="29">
        <f>SUM(D32+D33+D34)</f>
        <v>36931</v>
      </c>
      <c r="E31" s="29">
        <f>SUM(E32:E34)</f>
        <v>13083</v>
      </c>
    </row>
    <row r="32" spans="1:5" ht="12.75">
      <c r="A32" s="6">
        <v>610</v>
      </c>
      <c r="B32" s="2" t="s">
        <v>179</v>
      </c>
      <c r="C32" s="105" t="s">
        <v>78</v>
      </c>
      <c r="D32" s="29">
        <v>36931</v>
      </c>
      <c r="E32" s="29">
        <v>13083</v>
      </c>
    </row>
    <row r="33" spans="1:5" ht="12.75">
      <c r="A33" s="6">
        <v>611</v>
      </c>
      <c r="B33" s="104" t="s">
        <v>376</v>
      </c>
      <c r="C33" s="105" t="s">
        <v>79</v>
      </c>
      <c r="D33" s="29"/>
      <c r="E33" s="29"/>
    </row>
    <row r="34" spans="1:5" ht="12.75">
      <c r="A34" s="6">
        <v>619</v>
      </c>
      <c r="B34" s="104" t="s">
        <v>377</v>
      </c>
      <c r="C34" s="105" t="s">
        <v>80</v>
      </c>
      <c r="D34" s="29"/>
      <c r="E34" s="29"/>
    </row>
    <row r="35" spans="1:5" ht="22.5">
      <c r="A35" s="6"/>
      <c r="B35" s="44" t="s">
        <v>380</v>
      </c>
      <c r="C35" s="105" t="s">
        <v>81</v>
      </c>
      <c r="D35" s="29"/>
      <c r="E35" s="29"/>
    </row>
    <row r="36" spans="1:5" ht="12.75">
      <c r="A36" s="6"/>
      <c r="B36" s="104" t="s">
        <v>381</v>
      </c>
      <c r="C36" s="105" t="s">
        <v>82</v>
      </c>
      <c r="D36" s="29">
        <f>D23+D31-D19-D14</f>
        <v>47669</v>
      </c>
      <c r="E36" s="29">
        <f>E23+E31-E19-E14</f>
        <v>16839</v>
      </c>
    </row>
    <row r="37" spans="1:5" ht="12.75">
      <c r="A37" s="6"/>
      <c r="B37" s="26" t="s">
        <v>382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383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4" t="s">
        <v>384</v>
      </c>
      <c r="C43" s="105" t="s">
        <v>89</v>
      </c>
      <c r="D43" s="48">
        <f>SUM(D35+D37-D40)</f>
        <v>0</v>
      </c>
      <c r="E43" s="48">
        <f>E35</f>
        <v>0</v>
      </c>
    </row>
    <row r="44" spans="1:5" ht="22.5">
      <c r="A44" s="6"/>
      <c r="B44" s="107" t="s">
        <v>385</v>
      </c>
      <c r="C44" s="105" t="s">
        <v>90</v>
      </c>
      <c r="D44" s="48">
        <f>D36</f>
        <v>47669</v>
      </c>
      <c r="E44" s="48">
        <f>E36-E37</f>
        <v>16839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386</v>
      </c>
      <c r="C49" s="105" t="s">
        <v>200</v>
      </c>
      <c r="D49" s="29"/>
      <c r="E49" s="29">
        <f>E43</f>
        <v>0</v>
      </c>
    </row>
    <row r="50" spans="1:5" ht="12.75">
      <c r="A50" s="6"/>
      <c r="B50" s="104" t="s">
        <v>387</v>
      </c>
      <c r="C50" s="105" t="s">
        <v>201</v>
      </c>
      <c r="D50" s="29">
        <f>D44</f>
        <v>47669</v>
      </c>
      <c r="E50" s="29">
        <f>E44</f>
        <v>16839</v>
      </c>
    </row>
    <row r="51" spans="1:5" ht="22.5">
      <c r="A51" s="6"/>
      <c r="B51" s="44" t="s">
        <v>388</v>
      </c>
      <c r="C51" s="105" t="s">
        <v>202</v>
      </c>
      <c r="D51" s="29">
        <f>SUM(D52+D53+D54+D55+D56)</f>
        <v>16997</v>
      </c>
      <c r="E51" s="29">
        <f>SUM(E52:E56)</f>
        <v>54021</v>
      </c>
    </row>
    <row r="52" spans="1:5" ht="12.75">
      <c r="A52" s="6">
        <v>720</v>
      </c>
      <c r="B52" s="2" t="s">
        <v>189</v>
      </c>
      <c r="C52" s="105" t="s">
        <v>203</v>
      </c>
      <c r="D52" s="29">
        <v>16997</v>
      </c>
      <c r="E52" s="29">
        <v>54021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5" t="s">
        <v>206</v>
      </c>
      <c r="D55" s="29"/>
      <c r="E55" s="29"/>
    </row>
    <row r="56" spans="1:5" ht="12.75">
      <c r="A56" s="6">
        <v>729</v>
      </c>
      <c r="B56" s="104" t="s">
        <v>390</v>
      </c>
      <c r="C56" s="105" t="s">
        <v>207</v>
      </c>
      <c r="D56" s="29"/>
      <c r="E56" s="29"/>
    </row>
    <row r="57" spans="1:5" ht="12.75">
      <c r="A57" s="6"/>
      <c r="B57" s="44" t="s">
        <v>391</v>
      </c>
      <c r="C57" s="105" t="s">
        <v>208</v>
      </c>
      <c r="D57" s="29">
        <f>SUM(D58+D59+D60+D61+D62)</f>
        <v>14021</v>
      </c>
      <c r="E57" s="29">
        <f>SUM(E58:E62)</f>
        <v>43361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14021</v>
      </c>
      <c r="E58" s="29">
        <v>43361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392</v>
      </c>
      <c r="C60" s="105" t="s">
        <v>211</v>
      </c>
      <c r="D60" s="29"/>
      <c r="E60" s="29"/>
    </row>
    <row r="61" spans="1:5" ht="12.75">
      <c r="A61" s="6">
        <v>623</v>
      </c>
      <c r="B61" s="55" t="s">
        <v>393</v>
      </c>
      <c r="C61" s="105" t="s">
        <v>212</v>
      </c>
      <c r="D61" s="29"/>
      <c r="E61" s="29"/>
    </row>
    <row r="62" spans="1:5" ht="12.75">
      <c r="A62" s="6">
        <v>629</v>
      </c>
      <c r="B62" s="55" t="s">
        <v>394</v>
      </c>
      <c r="C62" s="105" t="s">
        <v>213</v>
      </c>
      <c r="D62" s="29"/>
      <c r="E62" s="29"/>
    </row>
    <row r="63" spans="1:5" ht="22.5">
      <c r="A63" s="58"/>
      <c r="B63" s="44" t="s">
        <v>395</v>
      </c>
      <c r="C63" s="105" t="s">
        <v>214</v>
      </c>
      <c r="D63" s="29">
        <f>D51-D57</f>
        <v>2976</v>
      </c>
      <c r="E63" s="29">
        <f>E51-E57</f>
        <v>10660</v>
      </c>
    </row>
    <row r="64" spans="1:5" ht="12.75">
      <c r="A64" s="6"/>
      <c r="B64" s="55" t="s">
        <v>396</v>
      </c>
      <c r="C64" s="105" t="s">
        <v>215</v>
      </c>
      <c r="D64" s="29"/>
      <c r="E64" s="29"/>
    </row>
    <row r="65" spans="1:5" ht="33.75">
      <c r="A65" s="6"/>
      <c r="B65" s="44" t="s">
        <v>397</v>
      </c>
      <c r="C65" s="105" t="s">
        <v>216</v>
      </c>
      <c r="D65" s="29"/>
      <c r="E65" s="29"/>
    </row>
    <row r="66" spans="1:5" ht="12.75">
      <c r="A66" s="6"/>
      <c r="B66" s="55" t="s">
        <v>398</v>
      </c>
      <c r="C66" s="105" t="s">
        <v>217</v>
      </c>
      <c r="D66" s="29">
        <f>D50-D63</f>
        <v>44693</v>
      </c>
      <c r="E66" s="29">
        <f>E50-E63</f>
        <v>6179</v>
      </c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81" t="s">
        <v>164</v>
      </c>
      <c r="C70" s="281"/>
      <c r="D70" s="282" t="s">
        <v>369</v>
      </c>
      <c r="E70" s="283"/>
      <c r="F70" s="4"/>
      <c r="G70" s="4"/>
      <c r="H70" s="4"/>
      <c r="I70" s="4"/>
      <c r="J70" s="4"/>
    </row>
    <row r="71" spans="1:10" ht="12.75">
      <c r="A71" s="4" t="s">
        <v>507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9" t="s">
        <v>11</v>
      </c>
      <c r="B8" s="279"/>
      <c r="C8" s="279"/>
      <c r="D8" s="279"/>
      <c r="E8" s="279"/>
    </row>
    <row r="9" spans="1:5" ht="12.75">
      <c r="A9" s="279" t="s">
        <v>508</v>
      </c>
      <c r="B9" s="279"/>
      <c r="C9" s="279"/>
      <c r="D9" s="279"/>
      <c r="E9" s="279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-2765</v>
      </c>
      <c r="E13" s="39">
        <f>SUM(E14:E17)</f>
        <v>-21883</v>
      </c>
    </row>
    <row r="14" spans="1:5" ht="12.75">
      <c r="A14" s="7">
        <v>2</v>
      </c>
      <c r="B14" s="2" t="s">
        <v>10</v>
      </c>
      <c r="C14" s="7">
        <v>302</v>
      </c>
      <c r="D14" s="29">
        <v>-47669</v>
      </c>
      <c r="E14" s="29">
        <v>-16839</v>
      </c>
    </row>
    <row r="15" spans="1:7" ht="12.75">
      <c r="A15" s="7">
        <v>3</v>
      </c>
      <c r="B15" s="2" t="s">
        <v>92</v>
      </c>
      <c r="C15" s="7">
        <v>303</v>
      </c>
      <c r="D15" s="29">
        <v>7436</v>
      </c>
      <c r="E15" s="29">
        <v>10437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37468</v>
      </c>
      <c r="E16" s="29">
        <v>-15481</v>
      </c>
    </row>
    <row r="17" spans="1:5" ht="12.75">
      <c r="A17" s="7">
        <v>5</v>
      </c>
      <c r="B17" s="109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53" t="s">
        <v>498</v>
      </c>
      <c r="C22" s="7"/>
      <c r="D22" s="29"/>
      <c r="E22" s="29"/>
    </row>
    <row r="23" spans="1:5" ht="15.75" customHeight="1">
      <c r="A23" s="7"/>
      <c r="B23" s="254" t="s">
        <v>499</v>
      </c>
      <c r="C23" s="7"/>
      <c r="D23" s="29"/>
      <c r="E23" s="29"/>
    </row>
    <row r="24" spans="1:5" ht="15" customHeight="1">
      <c r="A24" s="7"/>
      <c r="B24" s="254" t="s">
        <v>500</v>
      </c>
      <c r="C24" s="7"/>
      <c r="D24" s="29"/>
      <c r="E24" s="29"/>
    </row>
    <row r="25" spans="1:5" ht="12.75">
      <c r="A25" s="7">
        <v>10</v>
      </c>
      <c r="B25" s="104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-2765</v>
      </c>
      <c r="E26" s="29">
        <f>E13+E20-E21</f>
        <v>-21883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1681351</v>
      </c>
      <c r="E28" s="29">
        <v>1753886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1678586</v>
      </c>
      <c r="E29" s="29">
        <v>1732003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81" t="s">
        <v>164</v>
      </c>
      <c r="C37" s="281"/>
      <c r="D37" s="282" t="s">
        <v>369</v>
      </c>
      <c r="E37" s="283"/>
      <c r="F37" s="4"/>
      <c r="G37" s="4"/>
      <c r="H37" s="4"/>
      <c r="I37" s="4"/>
      <c r="J37" s="4"/>
    </row>
    <row r="38" spans="1:10" ht="12.75">
      <c r="A38" s="4" t="s">
        <v>509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1">
      <selection activeCell="B37" sqref="B37"/>
    </sheetView>
  </sheetViews>
  <sheetFormatPr defaultColWidth="9.140625" defaultRowHeight="12.75"/>
  <cols>
    <col min="1" max="1" width="1.7109375" style="0" customWidth="1"/>
    <col min="2" max="2" width="53.57421875" style="0" customWidth="1"/>
    <col min="3" max="3" width="7.140625" style="0" customWidth="1"/>
    <col min="4" max="4" width="17.7109375" style="0" customWidth="1"/>
    <col min="5" max="5" width="16.57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2"/>
    </row>
    <row r="8" spans="1:5" ht="12.75">
      <c r="A8" s="279" t="s">
        <v>13</v>
      </c>
      <c r="B8" s="279"/>
      <c r="C8" s="279"/>
      <c r="D8" s="279"/>
      <c r="E8" s="279"/>
    </row>
    <row r="9" spans="1:5" ht="12.75">
      <c r="A9" s="280" t="s">
        <v>405</v>
      </c>
      <c r="B9" s="280"/>
      <c r="C9" s="280"/>
      <c r="D9" s="280"/>
      <c r="E9" s="280"/>
    </row>
    <row r="10" spans="1:5" ht="12.75">
      <c r="A10" s="287" t="s">
        <v>510</v>
      </c>
      <c r="B10" s="288"/>
      <c r="C10" s="288"/>
      <c r="D10" s="288"/>
      <c r="E10" s="288"/>
    </row>
    <row r="11" ht="12.75">
      <c r="E11" s="4"/>
    </row>
    <row r="12" spans="1:5" ht="12.75" customHeight="1">
      <c r="A12" s="286"/>
      <c r="B12" s="285" t="s">
        <v>103</v>
      </c>
      <c r="C12" s="291" t="s">
        <v>1</v>
      </c>
      <c r="D12" s="289" t="s">
        <v>104</v>
      </c>
      <c r="E12" s="290"/>
    </row>
    <row r="13" spans="1:5" ht="12.75">
      <c r="A13" s="286"/>
      <c r="B13" s="285"/>
      <c r="C13" s="292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8140</v>
      </c>
      <c r="E15" s="39">
        <f>SUM(E16:E20)</f>
        <v>13607</v>
      </c>
    </row>
    <row r="16" spans="1:5" ht="12.75">
      <c r="A16" s="60"/>
      <c r="B16" s="3" t="s">
        <v>14</v>
      </c>
      <c r="C16" s="7">
        <v>402</v>
      </c>
      <c r="D16" s="63">
        <v>249</v>
      </c>
      <c r="E16" s="63">
        <v>3629</v>
      </c>
    </row>
    <row r="17" spans="1:5" ht="12.75">
      <c r="A17" s="60"/>
      <c r="B17" s="3" t="s">
        <v>406</v>
      </c>
      <c r="C17" s="7">
        <v>403</v>
      </c>
      <c r="D17" s="49">
        <v>3057</v>
      </c>
      <c r="E17" s="49">
        <v>3955</v>
      </c>
    </row>
    <row r="18" spans="1:5" ht="12.75">
      <c r="A18" s="60"/>
      <c r="B18" s="3" t="s">
        <v>15</v>
      </c>
      <c r="C18" s="7">
        <v>404</v>
      </c>
      <c r="D18" s="49">
        <v>2955</v>
      </c>
      <c r="E18" s="49">
        <v>4144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1879</v>
      </c>
      <c r="E20" s="49">
        <v>1879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8826</v>
      </c>
      <c r="E21" s="74">
        <f>SUM(E22:E32)</f>
        <v>10279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457</v>
      </c>
      <c r="E29" s="49">
        <v>562</v>
      </c>
    </row>
    <row r="30" spans="1:5" ht="12.75">
      <c r="A30" s="60"/>
      <c r="B30" s="3" t="s">
        <v>26</v>
      </c>
      <c r="C30" s="62">
        <v>416</v>
      </c>
      <c r="D30" s="49">
        <f>651+91+2488</f>
        <v>3230</v>
      </c>
      <c r="E30" s="49">
        <v>3981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5139</v>
      </c>
      <c r="E32" s="49">
        <v>5736</v>
      </c>
    </row>
    <row r="33" spans="1:5" ht="13.5" customHeight="1">
      <c r="A33" s="60"/>
      <c r="B33" s="75" t="s">
        <v>409</v>
      </c>
      <c r="C33" s="73">
        <v>419</v>
      </c>
      <c r="D33" s="74"/>
      <c r="E33" s="74">
        <f>E15-E21</f>
        <v>3328</v>
      </c>
    </row>
    <row r="34" spans="1:5" ht="12.75">
      <c r="A34" s="60"/>
      <c r="B34" s="114" t="s">
        <v>410</v>
      </c>
      <c r="C34" s="73">
        <v>420</v>
      </c>
      <c r="D34" s="74">
        <f>D21-D15</f>
        <v>686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55" t="s">
        <v>501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55" t="s">
        <v>502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8140</v>
      </c>
      <c r="E47" s="63">
        <f>E15+E35</f>
        <v>13607</v>
      </c>
    </row>
    <row r="48" spans="1:5" ht="12.75">
      <c r="A48" s="60"/>
      <c r="B48" s="44" t="s">
        <v>31</v>
      </c>
      <c r="C48" s="7">
        <v>432</v>
      </c>
      <c r="D48" s="63">
        <f>SUM(D21)</f>
        <v>8826</v>
      </c>
      <c r="E48" s="63">
        <f>E21+E39</f>
        <v>10279</v>
      </c>
    </row>
    <row r="49" spans="1:5" ht="12.75">
      <c r="A49" s="60"/>
      <c r="B49" s="44" t="s">
        <v>32</v>
      </c>
      <c r="C49" s="7">
        <v>433</v>
      </c>
      <c r="D49" s="63"/>
      <c r="E49" s="63">
        <f>E47-E48</f>
        <v>3328</v>
      </c>
    </row>
    <row r="50" spans="1:5" ht="12.75">
      <c r="A50" s="60"/>
      <c r="B50" s="44" t="s">
        <v>33</v>
      </c>
      <c r="C50" s="62">
        <v>434</v>
      </c>
      <c r="D50" s="63">
        <f>D48-D47</f>
        <v>686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31750</v>
      </c>
      <c r="E51" s="63">
        <v>42584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31064</v>
      </c>
      <c r="E54" s="29">
        <f>SUM(E51+E49-E50+E52-E53)</f>
        <v>45912</v>
      </c>
      <c r="H54" s="32"/>
    </row>
    <row r="55" spans="2:7" ht="12.75">
      <c r="B55" s="4"/>
      <c r="G55" s="32"/>
    </row>
    <row r="56" spans="1:9" ht="24.75" customHeight="1">
      <c r="A56" s="4"/>
      <c r="B56" s="284" t="s">
        <v>221</v>
      </c>
      <c r="C56" s="284"/>
      <c r="D56" s="283" t="s">
        <v>369</v>
      </c>
      <c r="E56" s="283"/>
      <c r="F56" s="4"/>
      <c r="G56" s="4"/>
      <c r="H56" s="4"/>
      <c r="I56" s="4"/>
    </row>
    <row r="57" spans="1:9" ht="12.75">
      <c r="A57" s="4"/>
      <c r="B57" s="4" t="s">
        <v>509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31496062992125984" top="0.15748031496062992" bottom="0.15748031496062992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5" width="13.14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9" t="s">
        <v>420</v>
      </c>
      <c r="B8" s="279"/>
      <c r="C8" s="279"/>
      <c r="D8" s="279"/>
      <c r="E8" s="279"/>
    </row>
    <row r="9" spans="1:5" ht="12.75">
      <c r="A9" s="279" t="s">
        <v>511</v>
      </c>
      <c r="B9" s="279"/>
      <c r="C9" s="279"/>
      <c r="D9" s="279"/>
      <c r="E9" s="279"/>
    </row>
    <row r="10" spans="2:4" ht="12.75">
      <c r="B10" s="293"/>
      <c r="C10" s="293"/>
      <c r="D10" s="293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1681351</v>
      </c>
      <c r="E15" s="29">
        <v>1753886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0.6598108021561616</v>
      </c>
      <c r="E17" s="24">
        <f>E15/E16</f>
        <v>0.6882756358133796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1678586</v>
      </c>
      <c r="E19" s="29">
        <v>1732003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0.6587257361182184</v>
      </c>
      <c r="E21" s="24">
        <f>E19/E20</f>
        <v>0.6796881131702294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0.01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5.5" customHeight="1">
      <c r="A28" s="4" t="s">
        <v>163</v>
      </c>
      <c r="B28" s="281" t="s">
        <v>164</v>
      </c>
      <c r="C28" s="281"/>
      <c r="D28" s="282" t="s">
        <v>369</v>
      </c>
      <c r="E28" s="283"/>
      <c r="F28" s="4"/>
      <c r="G28" s="4"/>
      <c r="H28" s="4"/>
      <c r="I28" s="4"/>
      <c r="J28" s="4"/>
    </row>
    <row r="29" spans="1:10" ht="12.75">
      <c r="A29" s="4" t="s">
        <v>512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3"/>
      <c r="E49" s="293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6.28125" style="0" customWidth="1"/>
    <col min="2" max="2" width="32.421875" style="0" customWidth="1"/>
    <col min="3" max="3" width="21.421875" style="0" customWidth="1"/>
    <col min="4" max="4" width="21.57421875" style="0" customWidth="1"/>
    <col min="5" max="5" width="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79" t="s">
        <v>42</v>
      </c>
      <c r="B8" s="279"/>
      <c r="C8" s="279"/>
      <c r="D8" s="279"/>
      <c r="E8" s="18"/>
      <c r="F8" s="18"/>
      <c r="G8" s="18"/>
    </row>
    <row r="9" spans="1:7" ht="12.75">
      <c r="A9" s="103" t="s">
        <v>421</v>
      </c>
      <c r="B9" s="103"/>
      <c r="C9" s="103"/>
      <c r="D9" s="103"/>
      <c r="E9" s="18"/>
      <c r="F9" s="18"/>
      <c r="G9" s="18"/>
    </row>
    <row r="10" spans="1:4" ht="12.75">
      <c r="A10" s="294" t="s">
        <v>504</v>
      </c>
      <c r="B10" s="294"/>
      <c r="C10" s="294"/>
      <c r="D10" s="294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403909.78</v>
      </c>
      <c r="D14" s="30">
        <f>(C14/C20)*100</f>
        <v>23.626087927513478</v>
      </c>
    </row>
    <row r="15" spans="1:4" ht="12.75">
      <c r="A15" s="8">
        <v>2</v>
      </c>
      <c r="B15" s="2" t="s">
        <v>130</v>
      </c>
      <c r="C15" s="29">
        <v>911940.52</v>
      </c>
      <c r="D15" s="30">
        <f>C15*100/C20</f>
        <v>53.34257296315619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21.057652166542866</v>
      </c>
    </row>
    <row r="18" spans="1:4" ht="12.75">
      <c r="A18" s="8">
        <v>5</v>
      </c>
      <c r="B18" s="2" t="s">
        <v>131</v>
      </c>
      <c r="C18" s="31">
        <v>31064</v>
      </c>
      <c r="D18" s="30">
        <f>C18*100/C20</f>
        <v>1.8170414080596877</v>
      </c>
    </row>
    <row r="19" spans="1:4" ht="12.75">
      <c r="A19" s="8">
        <v>6</v>
      </c>
      <c r="B19" s="104" t="s">
        <v>422</v>
      </c>
      <c r="C19" s="31">
        <v>2678</v>
      </c>
      <c r="D19" s="30">
        <f>C19*100/C20</f>
        <v>0.15664553472778275</v>
      </c>
    </row>
    <row r="20" spans="1:4" ht="12.75">
      <c r="A20" s="1"/>
      <c r="B20" s="2" t="s">
        <v>128</v>
      </c>
      <c r="C20" s="31">
        <f>SUM(C14+C15+C16+C17+C18+C19)</f>
        <v>1709592.3</v>
      </c>
      <c r="D20" s="30">
        <f>SUM(D14:D19)</f>
        <v>100.00000000000001</v>
      </c>
    </row>
    <row r="22" ht="12.75">
      <c r="B22" s="4"/>
    </row>
    <row r="23" spans="1:10" ht="26.25" customHeight="1">
      <c r="A23" s="4" t="s">
        <v>163</v>
      </c>
      <c r="B23" s="281" t="s">
        <v>223</v>
      </c>
      <c r="C23" s="281"/>
      <c r="D23" s="282" t="s">
        <v>369</v>
      </c>
      <c r="E23" s="283"/>
      <c r="F23" s="4"/>
      <c r="G23" s="4"/>
      <c r="H23" s="4"/>
      <c r="I23" s="4"/>
      <c r="J23" s="4"/>
    </row>
    <row r="24" spans="1:10" ht="12.75">
      <c r="A24" s="4" t="s">
        <v>513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5">
      <selection activeCell="M46" sqref="M46"/>
    </sheetView>
  </sheetViews>
  <sheetFormatPr defaultColWidth="9.140625" defaultRowHeight="12.75"/>
  <cols>
    <col min="1" max="1" width="8.7109375" style="0" customWidth="1"/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94" t="s">
        <v>45</v>
      </c>
      <c r="B9" s="294"/>
      <c r="C9" s="294"/>
      <c r="D9" s="294"/>
      <c r="E9" s="294"/>
      <c r="F9" s="294"/>
      <c r="G9" s="294"/>
      <c r="H9" s="294"/>
    </row>
    <row r="10" spans="1:8" ht="12.75">
      <c r="A10" s="294" t="s">
        <v>504</v>
      </c>
      <c r="B10" s="294"/>
      <c r="C10" s="294"/>
      <c r="D10" s="294"/>
      <c r="E10" s="294"/>
      <c r="F10" s="294"/>
      <c r="G10" s="294"/>
      <c r="H10" s="294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05" t="s">
        <v>46</v>
      </c>
      <c r="C13" s="306"/>
      <c r="D13" s="307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08">
        <v>2</v>
      </c>
      <c r="C14" s="309"/>
      <c r="D14" s="310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11" t="s">
        <v>48</v>
      </c>
      <c r="C15" s="312"/>
      <c r="D15" s="313"/>
      <c r="E15" s="80"/>
      <c r="F15" s="82"/>
      <c r="G15" s="83"/>
      <c r="H15" s="82"/>
    </row>
    <row r="16" spans="1:8" ht="12.75">
      <c r="A16" s="80"/>
      <c r="B16" s="323" t="s">
        <v>327</v>
      </c>
      <c r="C16" s="324"/>
      <c r="D16" s="325"/>
      <c r="E16" s="33"/>
      <c r="F16" s="34"/>
      <c r="G16" s="35"/>
      <c r="H16" s="34"/>
    </row>
    <row r="17" spans="1:8" ht="12.75">
      <c r="A17" s="82"/>
      <c r="B17" s="326" t="s">
        <v>38</v>
      </c>
      <c r="C17" s="327"/>
      <c r="D17" s="328"/>
      <c r="E17" s="34"/>
      <c r="F17" s="34"/>
      <c r="G17" s="35"/>
      <c r="H17" s="34"/>
    </row>
    <row r="18" spans="1:8" ht="12.75">
      <c r="A18" s="82"/>
      <c r="B18" s="329"/>
      <c r="C18" s="330"/>
      <c r="D18" s="331"/>
      <c r="E18" s="35"/>
      <c r="F18" s="35"/>
      <c r="G18" s="35"/>
      <c r="H18" s="34">
        <f>G18-F18</f>
        <v>0</v>
      </c>
    </row>
    <row r="19" spans="1:8" ht="12.75">
      <c r="A19" s="84"/>
      <c r="B19" s="302"/>
      <c r="C19" s="303"/>
      <c r="D19" s="304"/>
      <c r="E19" s="88"/>
      <c r="F19" s="90"/>
      <c r="G19" s="90"/>
      <c r="H19" s="34">
        <f>G19-F19</f>
        <v>0</v>
      </c>
    </row>
    <row r="20" spans="1:8" ht="12.75" customHeight="1">
      <c r="A20" s="80"/>
      <c r="B20" s="295" t="s">
        <v>39</v>
      </c>
      <c r="C20" s="296"/>
      <c r="D20" s="297"/>
      <c r="E20" s="85"/>
      <c r="F20" s="80"/>
      <c r="G20" s="81"/>
      <c r="H20" s="80"/>
    </row>
    <row r="21" spans="1:8" ht="12.75">
      <c r="A21" s="80"/>
      <c r="B21" s="295" t="s">
        <v>49</v>
      </c>
      <c r="C21" s="296"/>
      <c r="D21" s="297"/>
      <c r="E21" s="80"/>
      <c r="F21" s="80"/>
      <c r="G21" s="81"/>
      <c r="H21" s="80"/>
    </row>
    <row r="22" spans="1:8" ht="12.75" customHeight="1">
      <c r="A22" s="80"/>
      <c r="B22" s="311" t="s">
        <v>50</v>
      </c>
      <c r="C22" s="312"/>
      <c r="D22" s="313"/>
      <c r="E22" s="80"/>
      <c r="F22" s="80"/>
      <c r="G22" s="81"/>
      <c r="H22" s="80"/>
    </row>
    <row r="23" spans="1:8" ht="12.75">
      <c r="A23" s="80"/>
      <c r="B23" s="295" t="s">
        <v>38</v>
      </c>
      <c r="C23" s="296"/>
      <c r="D23" s="297"/>
      <c r="E23" s="80"/>
      <c r="F23" s="80"/>
      <c r="G23" s="81"/>
      <c r="H23" s="80"/>
    </row>
    <row r="24" spans="1:8" ht="12.75">
      <c r="A24" s="80"/>
      <c r="B24" s="295" t="s">
        <v>39</v>
      </c>
      <c r="C24" s="296"/>
      <c r="D24" s="297"/>
      <c r="E24" s="80"/>
      <c r="F24" s="80"/>
      <c r="G24" s="81"/>
      <c r="H24" s="80"/>
    </row>
    <row r="25" spans="1:8" ht="12.75">
      <c r="A25" s="80"/>
      <c r="B25" s="295" t="s">
        <v>49</v>
      </c>
      <c r="C25" s="296"/>
      <c r="D25" s="297"/>
      <c r="E25" s="80"/>
      <c r="F25" s="80"/>
      <c r="G25" s="81"/>
      <c r="H25" s="80"/>
    </row>
    <row r="26" spans="1:8" ht="21.75" customHeight="1">
      <c r="A26" s="80"/>
      <c r="B26" s="320" t="s">
        <v>51</v>
      </c>
      <c r="C26" s="321"/>
      <c r="D26" s="322"/>
      <c r="E26" s="80"/>
      <c r="F26" s="80"/>
      <c r="G26" s="81"/>
      <c r="H26" s="80"/>
    </row>
    <row r="27" spans="1:8" ht="21.75" customHeight="1">
      <c r="A27" s="80"/>
      <c r="B27" s="320" t="s">
        <v>138</v>
      </c>
      <c r="C27" s="321"/>
      <c r="D27" s="322"/>
      <c r="E27" s="80"/>
      <c r="F27" s="80"/>
      <c r="G27" s="81"/>
      <c r="H27" s="80"/>
    </row>
    <row r="28" spans="1:8" ht="12.75" customHeight="1">
      <c r="A28" s="80"/>
      <c r="B28" s="295" t="s">
        <v>121</v>
      </c>
      <c r="C28" s="296"/>
      <c r="D28" s="297"/>
      <c r="E28" s="80"/>
      <c r="F28" s="80"/>
      <c r="G28" s="81"/>
      <c r="H28" s="80"/>
    </row>
    <row r="29" spans="1:8" ht="33.75" customHeight="1">
      <c r="A29" s="80"/>
      <c r="B29" s="314" t="s">
        <v>139</v>
      </c>
      <c r="C29" s="317"/>
      <c r="D29" s="318"/>
      <c r="E29" s="80"/>
      <c r="F29" s="80"/>
      <c r="G29" s="81"/>
      <c r="H29" s="80"/>
    </row>
    <row r="30" spans="1:8" ht="21.75" customHeight="1">
      <c r="A30" s="80"/>
      <c r="B30" s="314" t="s">
        <v>140</v>
      </c>
      <c r="C30" s="317"/>
      <c r="D30" s="318"/>
      <c r="E30" s="80"/>
      <c r="F30" s="80"/>
      <c r="G30" s="81"/>
      <c r="H30" s="80"/>
    </row>
    <row r="31" spans="1:8" ht="12.75" customHeight="1">
      <c r="A31" s="80"/>
      <c r="B31" s="295" t="s">
        <v>141</v>
      </c>
      <c r="C31" s="296"/>
      <c r="D31" s="297"/>
      <c r="E31" s="80"/>
      <c r="F31" s="80"/>
      <c r="G31" s="81"/>
      <c r="H31" s="80"/>
    </row>
    <row r="32" spans="1:8" ht="12.75" customHeight="1">
      <c r="A32" s="80"/>
      <c r="B32" s="295" t="s">
        <v>142</v>
      </c>
      <c r="C32" s="296"/>
      <c r="D32" s="297"/>
      <c r="E32" s="80"/>
      <c r="F32" s="80"/>
      <c r="G32" s="81"/>
      <c r="H32" s="80"/>
    </row>
    <row r="33" spans="1:8" ht="22.5" customHeight="1">
      <c r="A33" s="80"/>
      <c r="B33" s="320" t="s">
        <v>143</v>
      </c>
      <c r="C33" s="321"/>
      <c r="D33" s="322"/>
      <c r="E33" s="80"/>
      <c r="F33" s="80"/>
      <c r="G33" s="81"/>
      <c r="H33" s="80"/>
    </row>
    <row r="34" spans="1:8" ht="24.75" customHeight="1">
      <c r="A34" s="80"/>
      <c r="B34" s="314" t="s">
        <v>144</v>
      </c>
      <c r="C34" s="317"/>
      <c r="D34" s="318"/>
      <c r="E34" s="80"/>
      <c r="F34" s="80"/>
      <c r="G34" s="81"/>
      <c r="H34" s="80"/>
    </row>
    <row r="35" spans="1:8" ht="22.5" customHeight="1">
      <c r="A35" s="80"/>
      <c r="B35" s="314" t="s">
        <v>145</v>
      </c>
      <c r="C35" s="317"/>
      <c r="D35" s="318"/>
      <c r="E35" s="80"/>
      <c r="F35" s="80"/>
      <c r="G35" s="81"/>
      <c r="H35" s="80"/>
    </row>
    <row r="36" spans="1:8" ht="12.75" customHeight="1">
      <c r="A36" s="80"/>
      <c r="B36" s="314" t="s">
        <v>146</v>
      </c>
      <c r="C36" s="317"/>
      <c r="D36" s="318"/>
      <c r="E36" s="80"/>
      <c r="F36" s="82"/>
      <c r="G36" s="83"/>
      <c r="H36" s="82"/>
    </row>
    <row r="37" spans="1:8" ht="12.75" customHeight="1">
      <c r="A37" s="80"/>
      <c r="B37" s="314"/>
      <c r="C37" s="315"/>
      <c r="D37" s="316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314"/>
      <c r="C38" s="315"/>
      <c r="D38" s="316"/>
      <c r="E38" s="80"/>
      <c r="F38" s="82"/>
      <c r="G38" s="83"/>
      <c r="H38" s="82">
        <f t="shared" si="0"/>
        <v>0</v>
      </c>
    </row>
    <row r="39" spans="1:8" ht="24" customHeight="1">
      <c r="A39" s="80"/>
      <c r="B39" s="314"/>
      <c r="C39" s="315"/>
      <c r="D39" s="316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314"/>
      <c r="C40" s="315"/>
      <c r="D40" s="316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314"/>
      <c r="C41" s="315"/>
      <c r="D41" s="316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314"/>
      <c r="C42" s="315"/>
      <c r="D42" s="316"/>
      <c r="E42" s="80"/>
      <c r="F42" s="82"/>
      <c r="G42" s="83"/>
      <c r="H42" s="82">
        <f t="shared" si="0"/>
        <v>0</v>
      </c>
    </row>
    <row r="43" spans="1:8" ht="12.75">
      <c r="A43" s="80"/>
      <c r="B43" s="314"/>
      <c r="C43" s="315"/>
      <c r="D43" s="316"/>
      <c r="E43" s="80"/>
      <c r="F43" s="82"/>
      <c r="G43" s="83"/>
      <c r="H43" s="82">
        <f t="shared" si="0"/>
        <v>0</v>
      </c>
    </row>
    <row r="44" spans="1:8" ht="45" customHeight="1">
      <c r="A44" s="80"/>
      <c r="B44" s="314"/>
      <c r="C44" s="315"/>
      <c r="D44" s="316"/>
      <c r="E44" s="80"/>
      <c r="F44" s="82"/>
      <c r="G44" s="83"/>
      <c r="H44" s="82">
        <f t="shared" si="0"/>
        <v>0</v>
      </c>
    </row>
    <row r="45" spans="1:8" ht="12.75">
      <c r="A45" s="80"/>
      <c r="B45" s="314" t="s">
        <v>147</v>
      </c>
      <c r="C45" s="317"/>
      <c r="D45" s="318"/>
      <c r="E45" s="80"/>
      <c r="F45" s="82"/>
      <c r="G45" s="83"/>
      <c r="H45" s="82"/>
    </row>
    <row r="46" spans="1:8" ht="12.75">
      <c r="A46" s="80"/>
      <c r="B46" s="314" t="s">
        <v>148</v>
      </c>
      <c r="C46" s="317"/>
      <c r="D46" s="318"/>
      <c r="E46" s="80"/>
      <c r="F46" s="82"/>
      <c r="G46" s="83"/>
      <c r="H46" s="82"/>
    </row>
    <row r="47" spans="1:8" ht="21" customHeight="1">
      <c r="A47" s="80"/>
      <c r="B47" s="314" t="s">
        <v>52</v>
      </c>
      <c r="C47" s="317"/>
      <c r="D47" s="318"/>
      <c r="E47" s="80"/>
      <c r="F47" s="82"/>
      <c r="G47" s="83"/>
      <c r="H47" s="82"/>
    </row>
    <row r="48" spans="1:8" ht="21.75" customHeight="1">
      <c r="A48" s="80"/>
      <c r="B48" s="314" t="s">
        <v>53</v>
      </c>
      <c r="C48" s="317"/>
      <c r="D48" s="318"/>
      <c r="E48" s="34">
        <f>SUM(E18:E47)</f>
        <v>0</v>
      </c>
      <c r="F48" s="34">
        <f>SUM(F18:F47)</f>
        <v>0</v>
      </c>
      <c r="G48" s="34">
        <f>SUM(G18:G47)</f>
        <v>0</v>
      </c>
      <c r="H48" s="34">
        <f>SUM(H18:H47)</f>
        <v>0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319" t="s">
        <v>423</v>
      </c>
      <c r="B50" s="319"/>
      <c r="C50" s="319"/>
      <c r="D50" s="319"/>
      <c r="E50" s="319"/>
      <c r="F50" s="319"/>
      <c r="G50" s="319"/>
      <c r="H50" s="319"/>
    </row>
    <row r="51" spans="1:8" ht="39" customHeight="1">
      <c r="A51" s="78" t="s">
        <v>134</v>
      </c>
      <c r="B51" s="305" t="s">
        <v>425</v>
      </c>
      <c r="C51" s="306"/>
      <c r="D51" s="307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308">
        <v>2</v>
      </c>
      <c r="C52" s="309"/>
      <c r="D52" s="310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311" t="s">
        <v>137</v>
      </c>
      <c r="C53" s="312"/>
      <c r="D53" s="313"/>
      <c r="E53" s="80"/>
      <c r="F53" s="80"/>
      <c r="G53" s="80"/>
      <c r="H53" s="80"/>
    </row>
    <row r="54" spans="1:8" ht="12.75">
      <c r="A54" s="80"/>
      <c r="B54" s="311" t="s">
        <v>327</v>
      </c>
      <c r="C54" s="312"/>
      <c r="D54" s="313"/>
      <c r="E54" s="88"/>
      <c r="F54" s="89"/>
      <c r="G54" s="90"/>
      <c r="H54" s="91"/>
    </row>
    <row r="55" spans="1:8" ht="12.75">
      <c r="A55" s="80"/>
      <c r="B55" s="295" t="s">
        <v>38</v>
      </c>
      <c r="C55" s="296"/>
      <c r="D55" s="297"/>
      <c r="E55" s="92"/>
      <c r="F55" s="89"/>
      <c r="G55" s="90"/>
      <c r="H55" s="90"/>
    </row>
    <row r="56" spans="1:8" ht="16.5" customHeight="1">
      <c r="A56" s="84" t="s">
        <v>517</v>
      </c>
      <c r="B56" s="302" t="s">
        <v>518</v>
      </c>
      <c r="C56" s="303"/>
      <c r="D56" s="304"/>
      <c r="E56" s="88">
        <v>315746</v>
      </c>
      <c r="F56" s="90">
        <v>32679.87</v>
      </c>
      <c r="G56" s="90">
        <v>188.88</v>
      </c>
      <c r="H56" s="90">
        <f>SUM(G56-F56)</f>
        <v>-32490.989999999998</v>
      </c>
    </row>
    <row r="57" spans="1:8" ht="18" customHeight="1">
      <c r="A57" s="84" t="s">
        <v>517</v>
      </c>
      <c r="B57" s="302" t="s">
        <v>518</v>
      </c>
      <c r="C57" s="303"/>
      <c r="D57" s="304"/>
      <c r="E57" s="88">
        <v>10996</v>
      </c>
      <c r="F57" s="90">
        <v>494.82</v>
      </c>
      <c r="G57" s="90">
        <v>6.6</v>
      </c>
      <c r="H57" s="90">
        <f>G57-F57</f>
        <v>-488.21999999999997</v>
      </c>
    </row>
    <row r="58" spans="1:8" ht="12.75">
      <c r="A58" s="84" t="s">
        <v>519</v>
      </c>
      <c r="B58" s="302" t="s">
        <v>518</v>
      </c>
      <c r="C58" s="303"/>
      <c r="D58" s="304"/>
      <c r="E58" s="88">
        <v>89004</v>
      </c>
      <c r="F58" s="90">
        <v>4005.18</v>
      </c>
      <c r="G58" s="90">
        <v>53.4</v>
      </c>
      <c r="H58" s="90">
        <f>G58-F58</f>
        <v>-3951.7799999999997</v>
      </c>
    </row>
    <row r="59" spans="1:8" ht="12.75">
      <c r="A59" s="84"/>
      <c r="B59" s="302"/>
      <c r="C59" s="303"/>
      <c r="D59" s="304"/>
      <c r="E59" s="88"/>
      <c r="F59" s="90"/>
      <c r="G59" s="90"/>
      <c r="H59" s="90">
        <f>SUM(G59-F59)</f>
        <v>0</v>
      </c>
    </row>
    <row r="60" spans="1:8" ht="12.75" customHeight="1">
      <c r="A60" s="84"/>
      <c r="B60" s="302"/>
      <c r="C60" s="303"/>
      <c r="D60" s="304"/>
      <c r="E60" s="88"/>
      <c r="F60" s="90"/>
      <c r="G60" s="90"/>
      <c r="H60" s="90">
        <f>SUM(G60-F60)</f>
        <v>0</v>
      </c>
    </row>
    <row r="61" spans="1:8" ht="12.75">
      <c r="A61" s="80"/>
      <c r="B61" s="295" t="s">
        <v>39</v>
      </c>
      <c r="C61" s="296"/>
      <c r="D61" s="297"/>
      <c r="E61" s="85"/>
      <c r="F61" s="82"/>
      <c r="G61" s="82"/>
      <c r="H61" s="82"/>
    </row>
    <row r="62" spans="1:8" ht="12.75" customHeight="1">
      <c r="A62" s="80"/>
      <c r="B62" s="295"/>
      <c r="C62" s="296"/>
      <c r="D62" s="297"/>
      <c r="E62" s="85"/>
      <c r="F62" s="82"/>
      <c r="G62" s="82"/>
      <c r="H62" s="82"/>
    </row>
    <row r="63" spans="1:8" ht="12.75">
      <c r="A63" s="80"/>
      <c r="B63" s="311" t="s">
        <v>50</v>
      </c>
      <c r="C63" s="312"/>
      <c r="D63" s="313"/>
      <c r="E63" s="85"/>
      <c r="F63" s="82"/>
      <c r="G63" s="82"/>
      <c r="H63" s="82"/>
    </row>
    <row r="64" spans="1:8" ht="12.75">
      <c r="A64" s="80"/>
      <c r="B64" s="295" t="s">
        <v>38</v>
      </c>
      <c r="C64" s="296"/>
      <c r="D64" s="297"/>
      <c r="E64" s="85"/>
      <c r="F64" s="80"/>
      <c r="G64" s="80"/>
      <c r="H64" s="80"/>
    </row>
    <row r="65" spans="1:8" ht="12.75">
      <c r="A65" s="80"/>
      <c r="B65" s="295" t="s">
        <v>39</v>
      </c>
      <c r="C65" s="296"/>
      <c r="D65" s="297"/>
      <c r="E65" s="85"/>
      <c r="F65" s="80"/>
      <c r="G65" s="80"/>
      <c r="H65" s="80"/>
    </row>
    <row r="66" spans="1:8" ht="12.75">
      <c r="A66" s="80"/>
      <c r="B66" s="295"/>
      <c r="C66" s="296"/>
      <c r="D66" s="297"/>
      <c r="E66" s="85"/>
      <c r="F66" s="80"/>
      <c r="G66" s="80"/>
      <c r="H66" s="80"/>
    </row>
    <row r="67" spans="1:8" ht="19.5" customHeight="1">
      <c r="A67" s="80"/>
      <c r="B67" s="298" t="s">
        <v>427</v>
      </c>
      <c r="C67" s="299"/>
      <c r="D67" s="299"/>
      <c r="E67" s="88">
        <f>SUM(E56:E66)</f>
        <v>415746</v>
      </c>
      <c r="F67" s="90">
        <f>SUM(F56:F66)</f>
        <v>37179.87</v>
      </c>
      <c r="G67" s="90">
        <f>SUM(G56:G66)</f>
        <v>248.88</v>
      </c>
      <c r="H67" s="90">
        <f>SUM(H56:H66)</f>
        <v>-36930.99</v>
      </c>
    </row>
    <row r="68" spans="1:8" ht="12.75">
      <c r="A68" s="86"/>
      <c r="B68" s="87"/>
      <c r="C68" s="87"/>
      <c r="D68" s="87"/>
      <c r="E68" s="93"/>
      <c r="F68" s="94"/>
      <c r="G68" s="94"/>
      <c r="H68" s="94"/>
    </row>
    <row r="69" spans="1:8" ht="33" customHeight="1">
      <c r="A69" s="77" t="s">
        <v>163</v>
      </c>
      <c r="B69" s="281" t="s">
        <v>55</v>
      </c>
      <c r="C69" s="281"/>
      <c r="D69" s="300" t="s">
        <v>56</v>
      </c>
      <c r="E69" s="300"/>
      <c r="F69" s="95" t="s">
        <v>54</v>
      </c>
      <c r="G69" s="301" t="s">
        <v>369</v>
      </c>
      <c r="H69" s="301"/>
    </row>
    <row r="70" spans="1:8" ht="12.75">
      <c r="A70" s="77" t="s">
        <v>509</v>
      </c>
      <c r="D70" s="288"/>
      <c r="E70" s="288"/>
      <c r="F70" s="77"/>
      <c r="G70" s="96"/>
      <c r="H70" s="52"/>
    </row>
    <row r="71" spans="2:6" ht="12.75">
      <c r="B71" s="50"/>
      <c r="D71" s="77"/>
      <c r="E71" s="77"/>
      <c r="F71" s="77"/>
    </row>
    <row r="72" spans="1:8" ht="12.75">
      <c r="A72" s="77"/>
      <c r="B72" s="77"/>
      <c r="C72" s="77"/>
      <c r="F72" s="77"/>
      <c r="G72" s="77"/>
      <c r="H72" s="77"/>
    </row>
    <row r="73" spans="1:2" ht="12.75">
      <c r="A73" s="77"/>
      <c r="B73" s="77"/>
    </row>
    <row r="74" ht="12.75">
      <c r="A74" s="77"/>
    </row>
  </sheetData>
  <sheetProtection/>
  <mergeCells count="60">
    <mergeCell ref="B63:D63"/>
    <mergeCell ref="B19:D19"/>
    <mergeCell ref="B20:D20"/>
    <mergeCell ref="B21:D21"/>
    <mergeCell ref="B30:D30"/>
    <mergeCell ref="B23:D23"/>
    <mergeCell ref="B24:D24"/>
    <mergeCell ref="B25:D25"/>
    <mergeCell ref="B26:D26"/>
    <mergeCell ref="B27:D27"/>
    <mergeCell ref="A9:H9"/>
    <mergeCell ref="A10:H10"/>
    <mergeCell ref="B13:D13"/>
    <mergeCell ref="B15:D15"/>
    <mergeCell ref="B14:D14"/>
    <mergeCell ref="B18:D18"/>
    <mergeCell ref="B28:D28"/>
    <mergeCell ref="B29:D29"/>
    <mergeCell ref="B35:D35"/>
    <mergeCell ref="B16:D16"/>
    <mergeCell ref="B17:D17"/>
    <mergeCell ref="B22:D22"/>
    <mergeCell ref="B36:D36"/>
    <mergeCell ref="B37:D37"/>
    <mergeCell ref="B31:D31"/>
    <mergeCell ref="B32:D32"/>
    <mergeCell ref="B33:D33"/>
    <mergeCell ref="B34:D34"/>
    <mergeCell ref="B44:D44"/>
    <mergeCell ref="B43:D43"/>
    <mergeCell ref="B39:D39"/>
    <mergeCell ref="B40:D40"/>
    <mergeCell ref="B38:D38"/>
    <mergeCell ref="B41:D41"/>
    <mergeCell ref="B51:D51"/>
    <mergeCell ref="B52:D52"/>
    <mergeCell ref="B53:D53"/>
    <mergeCell ref="B54:D54"/>
    <mergeCell ref="B42:D42"/>
    <mergeCell ref="B47:D47"/>
    <mergeCell ref="B48:D48"/>
    <mergeCell ref="A50:H50"/>
    <mergeCell ref="B45:D45"/>
    <mergeCell ref="B46:D46"/>
    <mergeCell ref="D70:E70"/>
    <mergeCell ref="B61:D61"/>
    <mergeCell ref="B59:D59"/>
    <mergeCell ref="B55:D55"/>
    <mergeCell ref="B56:D56"/>
    <mergeCell ref="B57:D57"/>
    <mergeCell ref="B58:D58"/>
    <mergeCell ref="B60:D60"/>
    <mergeCell ref="B64:D64"/>
    <mergeCell ref="B62:D62"/>
    <mergeCell ref="B65:D65"/>
    <mergeCell ref="B66:D66"/>
    <mergeCell ref="B67:D67"/>
    <mergeCell ref="B69:C69"/>
    <mergeCell ref="D69:E69"/>
    <mergeCell ref="G69:H6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I180" sqref="I180"/>
    </sheetView>
  </sheetViews>
  <sheetFormatPr defaultColWidth="9.140625" defaultRowHeight="12.75"/>
  <cols>
    <col min="1" max="1" width="8.7109375" style="0" customWidth="1"/>
    <col min="2" max="2" width="4.28125" style="0" customWidth="1"/>
    <col min="3" max="3" width="8.8515625" style="0" customWidth="1"/>
    <col min="4" max="4" width="10.28125" style="0" customWidth="1"/>
    <col min="5" max="5" width="9.8515625" style="0" customWidth="1"/>
    <col min="7" max="7" width="7.57421875" style="0" customWidth="1"/>
    <col min="9" max="9" width="7.8515625" style="0" customWidth="1"/>
    <col min="10" max="10" width="8.140625" style="0" customWidth="1"/>
    <col min="12" max="12" width="8.7109375" style="0" customWidth="1"/>
  </cols>
  <sheetData>
    <row r="1" spans="1:10" ht="12.75">
      <c r="A1" s="237" t="s">
        <v>451</v>
      </c>
      <c r="B1" s="237"/>
      <c r="C1" s="238"/>
      <c r="D1" s="238"/>
      <c r="E1" s="239"/>
      <c r="F1" s="239"/>
      <c r="G1" s="239"/>
      <c r="H1" s="239"/>
      <c r="I1" s="239"/>
      <c r="J1" s="239"/>
    </row>
    <row r="2" spans="1:10" ht="12.75">
      <c r="A2" s="237" t="s">
        <v>452</v>
      </c>
      <c r="B2" s="237"/>
      <c r="C2" s="238"/>
      <c r="D2" s="238"/>
      <c r="E2" s="239"/>
      <c r="F2" s="239"/>
      <c r="G2" s="239"/>
      <c r="H2" s="239"/>
      <c r="I2" s="239"/>
      <c r="J2" s="239"/>
    </row>
    <row r="3" spans="1:10" ht="12.75">
      <c r="A3" s="237" t="s">
        <v>453</v>
      </c>
      <c r="B3" s="240"/>
      <c r="C3" s="241"/>
      <c r="D3" s="241"/>
      <c r="E3" s="239"/>
      <c r="F3" s="239"/>
      <c r="G3" s="239"/>
      <c r="H3" s="239"/>
      <c r="I3" s="239"/>
      <c r="J3" s="239"/>
    </row>
    <row r="4" spans="1:10" ht="12.75">
      <c r="A4" s="237" t="s">
        <v>454</v>
      </c>
      <c r="B4" s="237"/>
      <c r="C4" s="238"/>
      <c r="D4" s="238"/>
      <c r="E4" s="239"/>
      <c r="F4" s="239"/>
      <c r="G4" s="239"/>
      <c r="H4" s="239"/>
      <c r="I4" s="239"/>
      <c r="J4" s="239"/>
    </row>
    <row r="5" spans="1:10" ht="12.75">
      <c r="A5" s="237" t="s">
        <v>330</v>
      </c>
      <c r="B5" s="237"/>
      <c r="C5" s="242"/>
      <c r="D5" s="242"/>
      <c r="E5" s="239"/>
      <c r="F5" s="239"/>
      <c r="G5" s="239"/>
      <c r="H5" s="239"/>
      <c r="I5" s="239"/>
      <c r="J5" s="239"/>
    </row>
    <row r="6" spans="1:10" ht="12.75">
      <c r="A6" s="237" t="s">
        <v>442</v>
      </c>
      <c r="B6" s="237"/>
      <c r="C6" s="242"/>
      <c r="D6" s="242"/>
      <c r="E6" s="239"/>
      <c r="F6" s="239"/>
      <c r="G6" s="239"/>
      <c r="H6" s="239"/>
      <c r="I6" s="239"/>
      <c r="J6" s="239"/>
    </row>
    <row r="7" spans="1:10" ht="12.75">
      <c r="A7" s="243"/>
      <c r="B7" s="243"/>
      <c r="C7" s="244"/>
      <c r="D7" s="244"/>
      <c r="E7" s="244"/>
      <c r="F7" s="244"/>
      <c r="G7" s="244"/>
      <c r="H7" s="244"/>
      <c r="I7" s="244"/>
      <c r="J7" s="244"/>
    </row>
    <row r="8" spans="1:10" ht="12.75">
      <c r="A8" s="245"/>
      <c r="B8" s="332" t="s">
        <v>490</v>
      </c>
      <c r="C8" s="332"/>
      <c r="D8" s="332"/>
      <c r="E8" s="332"/>
      <c r="F8" s="332"/>
      <c r="G8" s="332"/>
      <c r="H8" s="332"/>
      <c r="I8" s="332"/>
      <c r="J8" s="246"/>
    </row>
    <row r="9" spans="1:10" ht="12.75">
      <c r="A9" s="245"/>
      <c r="B9" s="333" t="s">
        <v>514</v>
      </c>
      <c r="C9" s="334"/>
      <c r="D9" s="334"/>
      <c r="E9" s="334"/>
      <c r="F9" s="334"/>
      <c r="G9" s="334"/>
      <c r="H9" s="334"/>
      <c r="I9" s="334"/>
      <c r="J9" s="246"/>
    </row>
    <row r="10" ht="17.25" thickBot="1">
      <c r="A10" s="267"/>
    </row>
    <row r="11" spans="1:12" ht="22.5">
      <c r="A11" s="268" t="s">
        <v>574</v>
      </c>
      <c r="B11" s="335" t="s">
        <v>577</v>
      </c>
      <c r="C11" s="335" t="s">
        <v>578</v>
      </c>
      <c r="D11" s="271"/>
      <c r="E11" s="271"/>
      <c r="F11" s="268" t="s">
        <v>582</v>
      </c>
      <c r="G11" s="268" t="s">
        <v>586</v>
      </c>
      <c r="H11" s="268" t="s">
        <v>590</v>
      </c>
      <c r="I11" s="268" t="s">
        <v>594</v>
      </c>
      <c r="J11" s="268" t="s">
        <v>598</v>
      </c>
      <c r="K11" s="268" t="s">
        <v>602</v>
      </c>
      <c r="L11" s="335" t="s">
        <v>605</v>
      </c>
    </row>
    <row r="12" spans="1:12" ht="22.5">
      <c r="A12" s="269" t="s">
        <v>575</v>
      </c>
      <c r="B12" s="336"/>
      <c r="C12" s="336"/>
      <c r="D12" s="269" t="s">
        <v>579</v>
      </c>
      <c r="E12" s="269" t="s">
        <v>581</v>
      </c>
      <c r="F12" s="269" t="s">
        <v>583</v>
      </c>
      <c r="G12" s="269" t="s">
        <v>587</v>
      </c>
      <c r="H12" s="269" t="s">
        <v>591</v>
      </c>
      <c r="I12" s="269" t="s">
        <v>595</v>
      </c>
      <c r="J12" s="269" t="s">
        <v>599</v>
      </c>
      <c r="K12" s="269" t="s">
        <v>603</v>
      </c>
      <c r="L12" s="336"/>
    </row>
    <row r="13" spans="1:12" ht="22.5">
      <c r="A13" s="269" t="s">
        <v>576</v>
      </c>
      <c r="B13" s="336"/>
      <c r="C13" s="336"/>
      <c r="D13" s="269" t="s">
        <v>580</v>
      </c>
      <c r="E13" s="269" t="s">
        <v>580</v>
      </c>
      <c r="F13" s="269" t="s">
        <v>584</v>
      </c>
      <c r="G13" s="269" t="s">
        <v>588</v>
      </c>
      <c r="H13" s="269" t="s">
        <v>592</v>
      </c>
      <c r="I13" s="269" t="s">
        <v>596</v>
      </c>
      <c r="J13" s="269" t="s">
        <v>600</v>
      </c>
      <c r="K13" s="269" t="s">
        <v>604</v>
      </c>
      <c r="L13" s="336"/>
    </row>
    <row r="14" spans="1:12" ht="13.5" thickBot="1">
      <c r="A14" s="270"/>
      <c r="B14" s="337"/>
      <c r="C14" s="337"/>
      <c r="D14" s="270"/>
      <c r="E14" s="270"/>
      <c r="F14" s="270" t="s">
        <v>585</v>
      </c>
      <c r="G14" s="270" t="s">
        <v>589</v>
      </c>
      <c r="H14" s="270" t="s">
        <v>593</v>
      </c>
      <c r="I14" s="270" t="s">
        <v>597</v>
      </c>
      <c r="J14" s="270" t="s">
        <v>601</v>
      </c>
      <c r="K14" s="270"/>
      <c r="L14" s="337"/>
    </row>
    <row r="15" spans="1:12" ht="13.5" thickBot="1">
      <c r="A15" s="338" t="s">
        <v>491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40"/>
    </row>
    <row r="16" spans="1:12" ht="13.5" thickBot="1">
      <c r="A16" s="272" t="s">
        <v>606</v>
      </c>
      <c r="B16" s="272" t="s">
        <v>522</v>
      </c>
      <c r="C16" s="273">
        <v>89004</v>
      </c>
      <c r="D16" s="274">
        <v>4005.18</v>
      </c>
      <c r="E16" s="273">
        <v>44.5</v>
      </c>
      <c r="F16" s="273">
        <v>0</v>
      </c>
      <c r="G16" s="273">
        <v>0</v>
      </c>
      <c r="H16" s="273">
        <v>8.9</v>
      </c>
      <c r="I16" s="273">
        <v>0</v>
      </c>
      <c r="J16" s="273">
        <v>0</v>
      </c>
      <c r="K16" s="273">
        <v>8.9</v>
      </c>
      <c r="L16" s="273">
        <v>8.9</v>
      </c>
    </row>
    <row r="17" spans="1:12" ht="13.5" thickBot="1">
      <c r="A17" s="272" t="s">
        <v>523</v>
      </c>
      <c r="B17" s="272" t="s">
        <v>522</v>
      </c>
      <c r="C17" s="273">
        <v>28971</v>
      </c>
      <c r="D17" s="274">
        <v>49302.12</v>
      </c>
      <c r="E17" s="274">
        <v>8190.1</v>
      </c>
      <c r="F17" s="273">
        <v>0</v>
      </c>
      <c r="G17" s="273">
        <v>0</v>
      </c>
      <c r="H17" s="273">
        <v>-40.56</v>
      </c>
      <c r="I17" s="273">
        <v>0</v>
      </c>
      <c r="J17" s="273">
        <v>0</v>
      </c>
      <c r="K17" s="273">
        <v>-40.56</v>
      </c>
      <c r="L17" s="273">
        <v>-40.56</v>
      </c>
    </row>
    <row r="18" spans="1:12" ht="13.5" thickBot="1">
      <c r="A18" s="272" t="s">
        <v>525</v>
      </c>
      <c r="B18" s="272" t="s">
        <v>522</v>
      </c>
      <c r="C18" s="273">
        <v>41540</v>
      </c>
      <c r="D18" s="274">
        <v>60663.12</v>
      </c>
      <c r="E18" s="274">
        <v>5292.2</v>
      </c>
      <c r="F18" s="273">
        <v>0</v>
      </c>
      <c r="G18" s="273">
        <v>0</v>
      </c>
      <c r="H18" s="273">
        <v>29.08</v>
      </c>
      <c r="I18" s="273">
        <v>0</v>
      </c>
      <c r="J18" s="273">
        <v>0</v>
      </c>
      <c r="K18" s="273">
        <v>29.08</v>
      </c>
      <c r="L18" s="273">
        <v>29.08</v>
      </c>
    </row>
    <row r="19" spans="1:12" ht="13.5" thickBot="1">
      <c r="A19" s="272" t="s">
        <v>525</v>
      </c>
      <c r="B19" s="272" t="s">
        <v>526</v>
      </c>
      <c r="C19" s="273">
        <v>7815</v>
      </c>
      <c r="D19" s="274">
        <v>6394.47</v>
      </c>
      <c r="E19" s="273">
        <v>995.63</v>
      </c>
      <c r="F19" s="274">
        <v>-5398.84</v>
      </c>
      <c r="G19" s="273">
        <v>0</v>
      </c>
      <c r="H19" s="273">
        <v>0</v>
      </c>
      <c r="I19" s="273">
        <v>0</v>
      </c>
      <c r="J19" s="273">
        <v>0</v>
      </c>
      <c r="K19" s="274">
        <v>-5398.84</v>
      </c>
      <c r="L19" s="273">
        <v>5.47</v>
      </c>
    </row>
    <row r="20" spans="1:12" ht="13.5" thickBot="1">
      <c r="A20" s="272" t="s">
        <v>528</v>
      </c>
      <c r="B20" s="272" t="s">
        <v>522</v>
      </c>
      <c r="C20" s="273">
        <v>15723</v>
      </c>
      <c r="D20" s="274">
        <v>24016.8</v>
      </c>
      <c r="E20" s="274">
        <v>6289.2</v>
      </c>
      <c r="F20" s="273">
        <v>0</v>
      </c>
      <c r="G20" s="273">
        <v>0</v>
      </c>
      <c r="H20" s="274">
        <v>2470.08</v>
      </c>
      <c r="I20" s="273">
        <v>0</v>
      </c>
      <c r="J20" s="273">
        <v>0</v>
      </c>
      <c r="K20" s="274">
        <v>2470.08</v>
      </c>
      <c r="L20" s="274">
        <v>2470.08</v>
      </c>
    </row>
    <row r="21" spans="1:12" ht="13.5" thickBot="1">
      <c r="A21" s="272" t="s">
        <v>530</v>
      </c>
      <c r="B21" s="272" t="s">
        <v>522</v>
      </c>
      <c r="C21" s="273">
        <v>30499</v>
      </c>
      <c r="D21" s="274">
        <v>46768.75</v>
      </c>
      <c r="E21" s="274">
        <v>4102.12</v>
      </c>
      <c r="F21" s="273">
        <v>0</v>
      </c>
      <c r="G21" s="273">
        <v>0</v>
      </c>
      <c r="H21" s="273">
        <v>183</v>
      </c>
      <c r="I21" s="273">
        <v>0</v>
      </c>
      <c r="J21" s="273">
        <v>0</v>
      </c>
      <c r="K21" s="273">
        <v>183</v>
      </c>
      <c r="L21" s="273">
        <v>183</v>
      </c>
    </row>
    <row r="22" spans="1:12" ht="13.5" thickBot="1">
      <c r="A22" s="272" t="s">
        <v>530</v>
      </c>
      <c r="B22" s="272" t="s">
        <v>526</v>
      </c>
      <c r="C22" s="273">
        <v>1708</v>
      </c>
      <c r="D22" s="274">
        <v>1587.8</v>
      </c>
      <c r="E22" s="273">
        <v>229.73</v>
      </c>
      <c r="F22" s="274">
        <v>-1358.07</v>
      </c>
      <c r="G22" s="273">
        <v>0</v>
      </c>
      <c r="H22" s="273">
        <v>0</v>
      </c>
      <c r="I22" s="273">
        <v>0</v>
      </c>
      <c r="J22" s="273">
        <v>0</v>
      </c>
      <c r="K22" s="274">
        <v>-1358.07</v>
      </c>
      <c r="L22" s="273">
        <v>10.25</v>
      </c>
    </row>
    <row r="23" spans="1:12" ht="13.5" thickBot="1">
      <c r="A23" s="272" t="s">
        <v>532</v>
      </c>
      <c r="B23" s="272" t="s">
        <v>522</v>
      </c>
      <c r="C23" s="273">
        <v>17198</v>
      </c>
      <c r="D23" s="274">
        <v>28692.21</v>
      </c>
      <c r="E23" s="274">
        <v>7814.77</v>
      </c>
      <c r="F23" s="273">
        <v>0</v>
      </c>
      <c r="G23" s="273">
        <v>0</v>
      </c>
      <c r="H23" s="273">
        <v>-17.2</v>
      </c>
      <c r="I23" s="273">
        <v>0</v>
      </c>
      <c r="J23" s="273">
        <v>0</v>
      </c>
      <c r="K23" s="273">
        <v>-17.2</v>
      </c>
      <c r="L23" s="273">
        <v>-17.2</v>
      </c>
    </row>
    <row r="24" spans="1:12" ht="13.5" thickBot="1">
      <c r="A24" s="272" t="s">
        <v>532</v>
      </c>
      <c r="B24" s="272" t="s">
        <v>526</v>
      </c>
      <c r="C24" s="273">
        <v>1000</v>
      </c>
      <c r="D24" s="274">
        <v>1055.25</v>
      </c>
      <c r="E24" s="273">
        <v>454.4</v>
      </c>
      <c r="F24" s="273">
        <v>-600.85</v>
      </c>
      <c r="G24" s="273">
        <v>0</v>
      </c>
      <c r="H24" s="273">
        <v>0</v>
      </c>
      <c r="I24" s="273">
        <v>0</v>
      </c>
      <c r="J24" s="273">
        <v>0</v>
      </c>
      <c r="K24" s="273">
        <v>-600.85</v>
      </c>
      <c r="L24" s="273">
        <v>-1</v>
      </c>
    </row>
    <row r="25" spans="1:12" ht="13.5" thickBot="1">
      <c r="A25" s="272" t="s">
        <v>534</v>
      </c>
      <c r="B25" s="272" t="s">
        <v>522</v>
      </c>
      <c r="C25" s="273">
        <v>10000</v>
      </c>
      <c r="D25" s="274">
        <v>7780</v>
      </c>
      <c r="E25" s="274">
        <v>2443</v>
      </c>
      <c r="F25" s="273">
        <v>0</v>
      </c>
      <c r="G25" s="273">
        <v>0</v>
      </c>
      <c r="H25" s="273">
        <v>10</v>
      </c>
      <c r="I25" s="273">
        <v>0</v>
      </c>
      <c r="J25" s="273">
        <v>0</v>
      </c>
      <c r="K25" s="273">
        <v>10</v>
      </c>
      <c r="L25" s="273">
        <v>10</v>
      </c>
    </row>
    <row r="26" spans="1:12" ht="13.5" thickBot="1">
      <c r="A26" s="272" t="s">
        <v>534</v>
      </c>
      <c r="B26" s="272" t="s">
        <v>526</v>
      </c>
      <c r="C26" s="273">
        <v>14511</v>
      </c>
      <c r="D26" s="274">
        <v>13684.76</v>
      </c>
      <c r="E26" s="274">
        <v>3545.04</v>
      </c>
      <c r="F26" s="274">
        <v>-10139.72</v>
      </c>
      <c r="G26" s="273">
        <v>0</v>
      </c>
      <c r="H26" s="273">
        <v>0</v>
      </c>
      <c r="I26" s="273">
        <v>0</v>
      </c>
      <c r="J26" s="273">
        <v>0</v>
      </c>
      <c r="K26" s="274">
        <v>-10139.72</v>
      </c>
      <c r="L26" s="273">
        <v>14.51</v>
      </c>
    </row>
    <row r="27" spans="1:12" ht="13.5" thickBot="1">
      <c r="A27" s="272" t="s">
        <v>536</v>
      </c>
      <c r="B27" s="272" t="s">
        <v>522</v>
      </c>
      <c r="C27" s="273">
        <v>40723</v>
      </c>
      <c r="D27" s="274">
        <v>31540.41</v>
      </c>
      <c r="E27" s="274">
        <v>15474.74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0</v>
      </c>
    </row>
    <row r="28" spans="1:12" ht="13.5" thickBot="1">
      <c r="A28" s="272" t="s">
        <v>536</v>
      </c>
      <c r="B28" s="272" t="s">
        <v>526</v>
      </c>
      <c r="C28" s="273">
        <v>1000</v>
      </c>
      <c r="D28" s="274">
        <v>1618.05</v>
      </c>
      <c r="E28" s="273">
        <v>380</v>
      </c>
      <c r="F28" s="274">
        <v>-1238.05</v>
      </c>
      <c r="G28" s="273">
        <v>0</v>
      </c>
      <c r="H28" s="273">
        <v>0</v>
      </c>
      <c r="I28" s="273">
        <v>0</v>
      </c>
      <c r="J28" s="273">
        <v>0</v>
      </c>
      <c r="K28" s="274">
        <v>-1238.05</v>
      </c>
      <c r="L28" s="273">
        <v>0</v>
      </c>
    </row>
    <row r="29" spans="1:12" ht="13.5" thickBot="1">
      <c r="A29" s="272" t="s">
        <v>538</v>
      </c>
      <c r="B29" s="272" t="s">
        <v>522</v>
      </c>
      <c r="C29" s="273">
        <v>13000</v>
      </c>
      <c r="D29" s="274">
        <v>11744</v>
      </c>
      <c r="E29" s="274">
        <v>2928.9</v>
      </c>
      <c r="F29" s="273">
        <v>0</v>
      </c>
      <c r="G29" s="273">
        <v>0</v>
      </c>
      <c r="H29" s="273">
        <v>6.5</v>
      </c>
      <c r="I29" s="273">
        <v>0</v>
      </c>
      <c r="J29" s="273">
        <v>0</v>
      </c>
      <c r="K29" s="273">
        <v>6.5</v>
      </c>
      <c r="L29" s="273">
        <v>6.5</v>
      </c>
    </row>
    <row r="30" spans="1:12" ht="13.5" thickBot="1">
      <c r="A30" s="272" t="s">
        <v>538</v>
      </c>
      <c r="B30" s="272" t="s">
        <v>526</v>
      </c>
      <c r="C30" s="273">
        <v>5258</v>
      </c>
      <c r="D30" s="274">
        <v>4586.95</v>
      </c>
      <c r="E30" s="274">
        <v>1184.63</v>
      </c>
      <c r="F30" s="274">
        <v>-3402.32</v>
      </c>
      <c r="G30" s="273">
        <v>0</v>
      </c>
      <c r="H30" s="273">
        <v>0</v>
      </c>
      <c r="I30" s="273">
        <v>0</v>
      </c>
      <c r="J30" s="273">
        <v>0</v>
      </c>
      <c r="K30" s="274">
        <v>-3402.32</v>
      </c>
      <c r="L30" s="273">
        <v>2.63</v>
      </c>
    </row>
    <row r="31" spans="1:12" ht="13.5" thickBot="1">
      <c r="A31" s="272" t="s">
        <v>540</v>
      </c>
      <c r="B31" s="272" t="s">
        <v>526</v>
      </c>
      <c r="C31" s="273">
        <v>2000</v>
      </c>
      <c r="D31" s="274">
        <v>1407</v>
      </c>
      <c r="E31" s="273">
        <v>0</v>
      </c>
      <c r="F31" s="274">
        <v>-1407</v>
      </c>
      <c r="G31" s="273">
        <v>0</v>
      </c>
      <c r="H31" s="273">
        <v>0</v>
      </c>
      <c r="I31" s="273">
        <v>0</v>
      </c>
      <c r="J31" s="273">
        <v>0</v>
      </c>
      <c r="K31" s="274">
        <v>-1407</v>
      </c>
      <c r="L31" s="273">
        <v>0</v>
      </c>
    </row>
    <row r="32" spans="1:12" ht="13.5" thickBot="1">
      <c r="A32" s="272" t="s">
        <v>542</v>
      </c>
      <c r="B32" s="272" t="s">
        <v>526</v>
      </c>
      <c r="C32" s="273">
        <v>10519</v>
      </c>
      <c r="D32" s="274">
        <v>32854.92</v>
      </c>
      <c r="E32" s="274">
        <v>4546.31</v>
      </c>
      <c r="F32" s="274">
        <v>-28308.61</v>
      </c>
      <c r="G32" s="273">
        <v>0</v>
      </c>
      <c r="H32" s="273">
        <v>0</v>
      </c>
      <c r="I32" s="273">
        <v>0</v>
      </c>
      <c r="J32" s="273">
        <v>0</v>
      </c>
      <c r="K32" s="274">
        <v>-28308.61</v>
      </c>
      <c r="L32" s="273">
        <v>0</v>
      </c>
    </row>
    <row r="33" spans="1:12" ht="13.5" thickBot="1">
      <c r="A33" s="272" t="s">
        <v>544</v>
      </c>
      <c r="B33" s="272" t="s">
        <v>522</v>
      </c>
      <c r="C33" s="273">
        <v>2000</v>
      </c>
      <c r="D33" s="274">
        <v>2579.12</v>
      </c>
      <c r="E33" s="274">
        <v>1349.6</v>
      </c>
      <c r="F33" s="273">
        <v>0</v>
      </c>
      <c r="G33" s="273">
        <v>0</v>
      </c>
      <c r="H33" s="273">
        <v>0.2</v>
      </c>
      <c r="I33" s="273">
        <v>0</v>
      </c>
      <c r="J33" s="273">
        <v>0</v>
      </c>
      <c r="K33" s="273">
        <v>0.2</v>
      </c>
      <c r="L33" s="273">
        <v>0.2</v>
      </c>
    </row>
    <row r="34" spans="1:12" ht="13.5" thickBot="1">
      <c r="A34" s="272" t="s">
        <v>546</v>
      </c>
      <c r="B34" s="272" t="s">
        <v>522</v>
      </c>
      <c r="C34" s="273">
        <v>1714</v>
      </c>
      <c r="D34" s="274">
        <v>1776.06</v>
      </c>
      <c r="E34" s="273">
        <v>68.05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</row>
    <row r="35" spans="1:12" ht="13.5" thickBot="1">
      <c r="A35" s="272" t="s">
        <v>548</v>
      </c>
      <c r="B35" s="272" t="s">
        <v>526</v>
      </c>
      <c r="C35" s="273">
        <v>21</v>
      </c>
      <c r="D35" s="274">
        <v>52617.79</v>
      </c>
      <c r="E35" s="274">
        <v>25188.09</v>
      </c>
      <c r="F35" s="274">
        <v>-27429.7</v>
      </c>
      <c r="G35" s="273">
        <v>0</v>
      </c>
      <c r="H35" s="273">
        <v>0</v>
      </c>
      <c r="I35" s="273">
        <v>0</v>
      </c>
      <c r="J35" s="273">
        <v>0</v>
      </c>
      <c r="K35" s="274">
        <v>-27429.7</v>
      </c>
      <c r="L35" s="273">
        <v>0</v>
      </c>
    </row>
    <row r="36" spans="1:12" ht="13.5" thickBot="1">
      <c r="A36" s="272" t="s">
        <v>550</v>
      </c>
      <c r="B36" s="272" t="s">
        <v>522</v>
      </c>
      <c r="C36" s="273">
        <v>246440</v>
      </c>
      <c r="D36" s="274">
        <v>246440</v>
      </c>
      <c r="E36" s="274">
        <v>142984.49</v>
      </c>
      <c r="F36" s="273">
        <v>0</v>
      </c>
      <c r="G36" s="273">
        <v>0</v>
      </c>
      <c r="H36" s="273">
        <v>147.87</v>
      </c>
      <c r="I36" s="273">
        <v>0</v>
      </c>
      <c r="J36" s="273">
        <v>0</v>
      </c>
      <c r="K36" s="273">
        <v>147.87</v>
      </c>
      <c r="L36" s="273">
        <v>147.87</v>
      </c>
    </row>
    <row r="37" spans="1:12" ht="13.5" thickBot="1">
      <c r="A37" s="272" t="s">
        <v>550</v>
      </c>
      <c r="B37" s="272" t="s">
        <v>526</v>
      </c>
      <c r="C37" s="273">
        <v>141593</v>
      </c>
      <c r="D37" s="274">
        <v>141593</v>
      </c>
      <c r="E37" s="274">
        <v>82152.26</v>
      </c>
      <c r="F37" s="274">
        <v>-59440.74</v>
      </c>
      <c r="G37" s="273">
        <v>0</v>
      </c>
      <c r="H37" s="273">
        <v>0</v>
      </c>
      <c r="I37" s="273">
        <v>0</v>
      </c>
      <c r="J37" s="273">
        <v>0</v>
      </c>
      <c r="K37" s="274">
        <v>-59440.74</v>
      </c>
      <c r="L37" s="273">
        <v>84.96</v>
      </c>
    </row>
    <row r="38" spans="1:12" ht="13.5" thickBot="1">
      <c r="A38" s="272" t="s">
        <v>552</v>
      </c>
      <c r="B38" s="272" t="s">
        <v>522</v>
      </c>
      <c r="C38" s="273">
        <v>37883</v>
      </c>
      <c r="D38" s="274">
        <v>19473.43</v>
      </c>
      <c r="E38" s="274">
        <v>1447.13</v>
      </c>
      <c r="F38" s="273">
        <v>0</v>
      </c>
      <c r="G38" s="273">
        <v>0</v>
      </c>
      <c r="H38" s="273">
        <v>0</v>
      </c>
      <c r="I38" s="273">
        <v>0</v>
      </c>
      <c r="J38" s="273">
        <v>0</v>
      </c>
      <c r="K38" s="273">
        <v>0</v>
      </c>
      <c r="L38" s="273">
        <v>0</v>
      </c>
    </row>
    <row r="39" spans="1:12" ht="13.5" thickBot="1">
      <c r="A39" s="272" t="s">
        <v>554</v>
      </c>
      <c r="B39" s="272" t="s">
        <v>522</v>
      </c>
      <c r="C39" s="273">
        <v>12395</v>
      </c>
      <c r="D39" s="274">
        <v>4410.5</v>
      </c>
      <c r="E39" s="273">
        <v>74.37</v>
      </c>
      <c r="F39" s="273">
        <v>0</v>
      </c>
      <c r="G39" s="273">
        <v>0</v>
      </c>
      <c r="H39" s="273">
        <v>2.48</v>
      </c>
      <c r="I39" s="273">
        <v>0</v>
      </c>
      <c r="J39" s="273">
        <v>0</v>
      </c>
      <c r="K39" s="273">
        <v>2.48</v>
      </c>
      <c r="L39" s="273">
        <v>2.48</v>
      </c>
    </row>
    <row r="40" spans="1:12" ht="13.5" thickBot="1">
      <c r="A40" s="272" t="s">
        <v>554</v>
      </c>
      <c r="B40" s="272" t="s">
        <v>526</v>
      </c>
      <c r="C40" s="273">
        <v>16020</v>
      </c>
      <c r="D40" s="274">
        <v>7469.99</v>
      </c>
      <c r="E40" s="273">
        <v>96.12</v>
      </c>
      <c r="F40" s="274">
        <v>-7373.87</v>
      </c>
      <c r="G40" s="273">
        <v>0</v>
      </c>
      <c r="H40" s="273">
        <v>0</v>
      </c>
      <c r="I40" s="273">
        <v>0</v>
      </c>
      <c r="J40" s="273">
        <v>0</v>
      </c>
      <c r="K40" s="274">
        <v>-7373.87</v>
      </c>
      <c r="L40" s="273">
        <v>3.2</v>
      </c>
    </row>
    <row r="41" spans="1:12" ht="13.5" thickBot="1">
      <c r="A41" s="272" t="s">
        <v>556</v>
      </c>
      <c r="B41" s="272" t="s">
        <v>526</v>
      </c>
      <c r="C41" s="273">
        <v>23916</v>
      </c>
      <c r="D41" s="274">
        <v>18599.6</v>
      </c>
      <c r="E41" s="274">
        <v>1112.09</v>
      </c>
      <c r="F41" s="274">
        <v>-17487.51</v>
      </c>
      <c r="G41" s="273">
        <v>0</v>
      </c>
      <c r="H41" s="273">
        <v>0</v>
      </c>
      <c r="I41" s="273">
        <v>0</v>
      </c>
      <c r="J41" s="273">
        <v>0</v>
      </c>
      <c r="K41" s="274">
        <v>-17487.51</v>
      </c>
      <c r="L41" s="273">
        <v>2.39</v>
      </c>
    </row>
    <row r="42" spans="1:12" ht="13.5" thickBot="1">
      <c r="A42" s="272" t="s">
        <v>556</v>
      </c>
      <c r="B42" s="272" t="s">
        <v>522</v>
      </c>
      <c r="C42" s="273">
        <v>10000</v>
      </c>
      <c r="D42" s="274">
        <v>2365</v>
      </c>
      <c r="E42" s="273">
        <v>465</v>
      </c>
      <c r="F42" s="273">
        <v>0</v>
      </c>
      <c r="G42" s="273">
        <v>0</v>
      </c>
      <c r="H42" s="273">
        <v>1</v>
      </c>
      <c r="I42" s="273">
        <v>0</v>
      </c>
      <c r="J42" s="273">
        <v>0</v>
      </c>
      <c r="K42" s="273">
        <v>1</v>
      </c>
      <c r="L42" s="273">
        <v>1</v>
      </c>
    </row>
    <row r="43" spans="1:12" ht="13.5" thickBot="1">
      <c r="A43" s="272" t="s">
        <v>558</v>
      </c>
      <c r="B43" s="272" t="s">
        <v>522</v>
      </c>
      <c r="C43" s="273">
        <v>85000</v>
      </c>
      <c r="D43" s="274">
        <v>91953.14</v>
      </c>
      <c r="E43" s="274">
        <v>80903</v>
      </c>
      <c r="F43" s="273">
        <v>0</v>
      </c>
      <c r="G43" s="273">
        <v>0</v>
      </c>
      <c r="H43" s="274">
        <v>1955</v>
      </c>
      <c r="I43" s="273">
        <v>0</v>
      </c>
      <c r="J43" s="273">
        <v>0</v>
      </c>
      <c r="K43" s="274">
        <v>1955</v>
      </c>
      <c r="L43" s="274">
        <v>1955</v>
      </c>
    </row>
    <row r="44" spans="1:12" ht="13.5" thickBot="1">
      <c r="A44" s="272" t="s">
        <v>558</v>
      </c>
      <c r="B44" s="272" t="s">
        <v>526</v>
      </c>
      <c r="C44" s="273">
        <v>1091</v>
      </c>
      <c r="D44" s="274">
        <v>2081.53</v>
      </c>
      <c r="E44" s="274">
        <v>1038.41</v>
      </c>
      <c r="F44" s="274">
        <v>-1043.12</v>
      </c>
      <c r="G44" s="273">
        <v>0</v>
      </c>
      <c r="H44" s="273">
        <v>0</v>
      </c>
      <c r="I44" s="273">
        <v>0</v>
      </c>
      <c r="J44" s="273">
        <v>0</v>
      </c>
      <c r="K44" s="274">
        <v>-1043.12</v>
      </c>
      <c r="L44" s="273">
        <v>25.09</v>
      </c>
    </row>
    <row r="45" spans="1:12" ht="13.5" thickBot="1">
      <c r="A45" s="338" t="s">
        <v>130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40"/>
    </row>
    <row r="46" spans="1:12" ht="13.5" thickBot="1">
      <c r="A46" s="272" t="s">
        <v>559</v>
      </c>
      <c r="B46" s="272" t="s">
        <v>522</v>
      </c>
      <c r="C46" s="273">
        <v>20000</v>
      </c>
      <c r="D46" s="274">
        <v>7516.26</v>
      </c>
      <c r="E46" s="274">
        <v>8040</v>
      </c>
      <c r="F46" s="273">
        <v>0</v>
      </c>
      <c r="G46" s="273">
        <v>0</v>
      </c>
      <c r="H46" s="273">
        <v>-16</v>
      </c>
      <c r="I46" s="273">
        <v>0</v>
      </c>
      <c r="J46" s="273">
        <v>0</v>
      </c>
      <c r="K46" s="273">
        <v>-16</v>
      </c>
      <c r="L46" s="273">
        <v>-16</v>
      </c>
    </row>
    <row r="47" spans="1:12" ht="13.5" thickBot="1">
      <c r="A47" s="272" t="s">
        <v>560</v>
      </c>
      <c r="B47" s="272" t="s">
        <v>522</v>
      </c>
      <c r="C47" s="273">
        <v>20266</v>
      </c>
      <c r="D47" s="274">
        <v>5950.93</v>
      </c>
      <c r="E47" s="274">
        <v>8025.34</v>
      </c>
      <c r="F47" s="273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</row>
    <row r="48" spans="1:12" ht="13.5" thickBot="1">
      <c r="A48" s="272" t="s">
        <v>560</v>
      </c>
      <c r="B48" s="272" t="s">
        <v>526</v>
      </c>
      <c r="C48" s="273">
        <v>42000</v>
      </c>
      <c r="D48" s="274">
        <v>6654.42</v>
      </c>
      <c r="E48" s="274">
        <v>16632</v>
      </c>
      <c r="F48" s="274">
        <v>9977.58</v>
      </c>
      <c r="G48" s="273">
        <v>0</v>
      </c>
      <c r="H48" s="273">
        <v>0</v>
      </c>
      <c r="I48" s="273">
        <v>0</v>
      </c>
      <c r="J48" s="273">
        <v>0</v>
      </c>
      <c r="K48" s="274">
        <v>9977.58</v>
      </c>
      <c r="L48" s="273">
        <v>0</v>
      </c>
    </row>
    <row r="49" spans="1:12" ht="13.5" thickBot="1">
      <c r="A49" s="272" t="s">
        <v>561</v>
      </c>
      <c r="B49" s="272" t="s">
        <v>522</v>
      </c>
      <c r="C49" s="273">
        <v>23000</v>
      </c>
      <c r="D49" s="274">
        <v>7409.3</v>
      </c>
      <c r="E49" s="274">
        <v>9154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0</v>
      </c>
      <c r="L49" s="273">
        <v>0</v>
      </c>
    </row>
    <row r="50" spans="1:12" ht="13.5" thickBot="1">
      <c r="A50" s="272" t="s">
        <v>561</v>
      </c>
      <c r="B50" s="272" t="s">
        <v>526</v>
      </c>
      <c r="C50" s="273">
        <v>42000</v>
      </c>
      <c r="D50" s="274">
        <v>6322.54</v>
      </c>
      <c r="E50" s="274">
        <v>16716</v>
      </c>
      <c r="F50" s="274">
        <v>10393.46</v>
      </c>
      <c r="G50" s="273">
        <v>0</v>
      </c>
      <c r="H50" s="273">
        <v>0</v>
      </c>
      <c r="I50" s="273">
        <v>0</v>
      </c>
      <c r="J50" s="273">
        <v>0</v>
      </c>
      <c r="K50" s="274">
        <v>10393.46</v>
      </c>
      <c r="L50" s="273">
        <v>0</v>
      </c>
    </row>
    <row r="51" spans="1:12" ht="13.5" thickBot="1">
      <c r="A51" s="272" t="s">
        <v>562</v>
      </c>
      <c r="B51" s="272" t="s">
        <v>526</v>
      </c>
      <c r="C51" s="273">
        <v>42000</v>
      </c>
      <c r="D51" s="274">
        <v>6350.38</v>
      </c>
      <c r="E51" s="274">
        <v>16665.6</v>
      </c>
      <c r="F51" s="274">
        <v>10315.22</v>
      </c>
      <c r="G51" s="273">
        <v>0</v>
      </c>
      <c r="H51" s="273">
        <v>0</v>
      </c>
      <c r="I51" s="273">
        <v>0</v>
      </c>
      <c r="J51" s="273">
        <v>0</v>
      </c>
      <c r="K51" s="274">
        <v>10315.22</v>
      </c>
      <c r="L51" s="273">
        <v>0</v>
      </c>
    </row>
    <row r="52" spans="1:12" ht="13.5" thickBot="1">
      <c r="A52" s="272" t="s">
        <v>562</v>
      </c>
      <c r="B52" s="272" t="s">
        <v>522</v>
      </c>
      <c r="C52" s="273">
        <v>61000</v>
      </c>
      <c r="D52" s="274">
        <v>19390.74</v>
      </c>
      <c r="E52" s="274">
        <v>24204.8</v>
      </c>
      <c r="F52" s="273">
        <v>0</v>
      </c>
      <c r="G52" s="273">
        <v>0</v>
      </c>
      <c r="H52" s="273">
        <v>0</v>
      </c>
      <c r="I52" s="273">
        <v>0</v>
      </c>
      <c r="J52" s="273">
        <v>0</v>
      </c>
      <c r="K52" s="273">
        <v>0</v>
      </c>
      <c r="L52" s="273">
        <v>0</v>
      </c>
    </row>
    <row r="53" spans="1:12" ht="13.5" thickBot="1">
      <c r="A53" s="272" t="s">
        <v>563</v>
      </c>
      <c r="B53" s="272" t="s">
        <v>522</v>
      </c>
      <c r="C53" s="273">
        <v>5000</v>
      </c>
      <c r="D53" s="274">
        <v>1968.2</v>
      </c>
      <c r="E53" s="274">
        <v>2471.5</v>
      </c>
      <c r="F53" s="273">
        <v>0</v>
      </c>
      <c r="G53" s="273">
        <v>0</v>
      </c>
      <c r="H53" s="273">
        <v>0.5</v>
      </c>
      <c r="I53" s="273">
        <v>0</v>
      </c>
      <c r="J53" s="273">
        <v>0</v>
      </c>
      <c r="K53" s="273">
        <v>0.5</v>
      </c>
      <c r="L53" s="273">
        <v>0.5</v>
      </c>
    </row>
    <row r="54" spans="1:12" ht="13.5" thickBot="1">
      <c r="A54" s="272" t="s">
        <v>563</v>
      </c>
      <c r="B54" s="272" t="s">
        <v>526</v>
      </c>
      <c r="C54" s="273">
        <v>57000</v>
      </c>
      <c r="D54" s="274">
        <v>11307.67</v>
      </c>
      <c r="E54" s="274">
        <v>28175.1</v>
      </c>
      <c r="F54" s="274">
        <v>16867.43</v>
      </c>
      <c r="G54" s="273">
        <v>0</v>
      </c>
      <c r="H54" s="273">
        <v>0</v>
      </c>
      <c r="I54" s="273">
        <v>0</v>
      </c>
      <c r="J54" s="273">
        <v>0</v>
      </c>
      <c r="K54" s="274">
        <v>16867.43</v>
      </c>
      <c r="L54" s="273">
        <v>5.7</v>
      </c>
    </row>
    <row r="55" spans="1:12" ht="13.5" thickBot="1">
      <c r="A55" s="272" t="s">
        <v>564</v>
      </c>
      <c r="B55" s="272" t="s">
        <v>526</v>
      </c>
      <c r="C55" s="273">
        <v>60000</v>
      </c>
      <c r="D55" s="274">
        <v>18644.45</v>
      </c>
      <c r="E55" s="274">
        <v>35460</v>
      </c>
      <c r="F55" s="274">
        <v>16815.55</v>
      </c>
      <c r="G55" s="273">
        <v>0</v>
      </c>
      <c r="H55" s="273">
        <v>0</v>
      </c>
      <c r="I55" s="273">
        <v>0</v>
      </c>
      <c r="J55" s="273">
        <v>0</v>
      </c>
      <c r="K55" s="274">
        <v>16815.55</v>
      </c>
      <c r="L55" s="273">
        <v>180</v>
      </c>
    </row>
    <row r="56" spans="1:12" ht="13.5" thickBot="1">
      <c r="A56" s="272" t="s">
        <v>564</v>
      </c>
      <c r="B56" s="272" t="s">
        <v>522</v>
      </c>
      <c r="C56" s="273">
        <v>145296</v>
      </c>
      <c r="D56" s="274">
        <v>62893.31</v>
      </c>
      <c r="E56" s="274">
        <v>85869.94</v>
      </c>
      <c r="F56" s="273">
        <v>0</v>
      </c>
      <c r="G56" s="273">
        <v>0</v>
      </c>
      <c r="H56" s="273">
        <v>435.89</v>
      </c>
      <c r="I56" s="273">
        <v>0</v>
      </c>
      <c r="J56" s="273">
        <v>0</v>
      </c>
      <c r="K56" s="273">
        <v>435.89</v>
      </c>
      <c r="L56" s="273">
        <v>435.89</v>
      </c>
    </row>
    <row r="57" spans="1:12" ht="13.5" thickBot="1">
      <c r="A57" s="272" t="s">
        <v>565</v>
      </c>
      <c r="B57" s="272" t="s">
        <v>526</v>
      </c>
      <c r="C57" s="273">
        <v>42500</v>
      </c>
      <c r="D57" s="274">
        <v>10380.43</v>
      </c>
      <c r="E57" s="274">
        <v>25151.5</v>
      </c>
      <c r="F57" s="274">
        <v>14771.07</v>
      </c>
      <c r="G57" s="273">
        <v>0</v>
      </c>
      <c r="H57" s="273">
        <v>0</v>
      </c>
      <c r="I57" s="273">
        <v>0</v>
      </c>
      <c r="J57" s="273">
        <v>0</v>
      </c>
      <c r="K57" s="274">
        <v>14771.07</v>
      </c>
      <c r="L57" s="273">
        <v>0</v>
      </c>
    </row>
    <row r="58" spans="1:12" ht="13.5" thickBot="1">
      <c r="A58" s="272" t="s">
        <v>565</v>
      </c>
      <c r="B58" s="272" t="s">
        <v>522</v>
      </c>
      <c r="C58" s="273">
        <v>324348</v>
      </c>
      <c r="D58" s="274">
        <v>134594.33</v>
      </c>
      <c r="E58" s="274">
        <v>191949.15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</row>
    <row r="59" spans="1:12" ht="13.5" thickBot="1">
      <c r="A59" s="272" t="s">
        <v>566</v>
      </c>
      <c r="B59" s="272" t="s">
        <v>522</v>
      </c>
      <c r="C59" s="273">
        <v>64000</v>
      </c>
      <c r="D59" s="274">
        <v>26529.03</v>
      </c>
      <c r="E59" s="274">
        <v>37440</v>
      </c>
      <c r="F59" s="273">
        <v>0</v>
      </c>
      <c r="G59" s="273">
        <v>0</v>
      </c>
      <c r="H59" s="273">
        <v>0</v>
      </c>
      <c r="I59" s="273">
        <v>0</v>
      </c>
      <c r="J59" s="273">
        <v>0</v>
      </c>
      <c r="K59" s="273">
        <v>0</v>
      </c>
      <c r="L59" s="273">
        <v>0</v>
      </c>
    </row>
    <row r="60" spans="1:12" ht="13.5" thickBot="1">
      <c r="A60" s="272" t="s">
        <v>567</v>
      </c>
      <c r="B60" s="272" t="s">
        <v>522</v>
      </c>
      <c r="C60" s="273">
        <v>99609</v>
      </c>
      <c r="D60" s="274">
        <v>55709.52</v>
      </c>
      <c r="E60" s="274">
        <v>68540.95</v>
      </c>
      <c r="F60" s="273">
        <v>0</v>
      </c>
      <c r="G60" s="273">
        <v>0</v>
      </c>
      <c r="H60" s="273">
        <v>0</v>
      </c>
      <c r="I60" s="273">
        <v>0</v>
      </c>
      <c r="J60" s="273">
        <v>0</v>
      </c>
      <c r="K60" s="273">
        <v>0</v>
      </c>
      <c r="L60" s="273">
        <v>0</v>
      </c>
    </row>
    <row r="61" spans="1:12" ht="13.5" thickBot="1">
      <c r="A61" s="272" t="s">
        <v>568</v>
      </c>
      <c r="B61" s="272" t="s">
        <v>522</v>
      </c>
      <c r="C61" s="273">
        <v>144000</v>
      </c>
      <c r="D61" s="274">
        <v>94344.67</v>
      </c>
      <c r="E61" s="274">
        <v>112435.2</v>
      </c>
      <c r="F61" s="273">
        <v>0</v>
      </c>
      <c r="G61" s="273">
        <v>0</v>
      </c>
      <c r="H61" s="273">
        <v>0</v>
      </c>
      <c r="I61" s="273">
        <v>0</v>
      </c>
      <c r="J61" s="273">
        <v>0</v>
      </c>
      <c r="K61" s="273">
        <v>0</v>
      </c>
      <c r="L61" s="273">
        <v>0</v>
      </c>
    </row>
    <row r="62" spans="1:12" ht="13.5" thickBot="1">
      <c r="A62" s="272" t="s">
        <v>569</v>
      </c>
      <c r="B62" s="272" t="s">
        <v>522</v>
      </c>
      <c r="C62" s="273">
        <v>20000</v>
      </c>
      <c r="D62" s="274">
        <v>16055.35</v>
      </c>
      <c r="E62" s="274">
        <v>17588</v>
      </c>
      <c r="F62" s="273">
        <v>0</v>
      </c>
      <c r="G62" s="273">
        <v>0</v>
      </c>
      <c r="H62" s="273">
        <v>-250</v>
      </c>
      <c r="I62" s="273">
        <v>0</v>
      </c>
      <c r="J62" s="273">
        <v>0</v>
      </c>
      <c r="K62" s="273">
        <v>-250</v>
      </c>
      <c r="L62" s="273">
        <v>-250</v>
      </c>
    </row>
    <row r="63" spans="1:12" ht="13.5" thickBot="1">
      <c r="A63" s="272" t="s">
        <v>570</v>
      </c>
      <c r="B63" s="272" t="s">
        <v>522</v>
      </c>
      <c r="C63" s="273">
        <v>12000</v>
      </c>
      <c r="D63" s="274">
        <v>10785.92</v>
      </c>
      <c r="E63" s="274">
        <v>11724</v>
      </c>
      <c r="F63" s="273">
        <v>0</v>
      </c>
      <c r="G63" s="273">
        <v>0</v>
      </c>
      <c r="H63" s="273">
        <v>-138</v>
      </c>
      <c r="I63" s="273">
        <v>0</v>
      </c>
      <c r="J63" s="273">
        <v>0</v>
      </c>
      <c r="K63" s="273">
        <v>-138</v>
      </c>
      <c r="L63" s="273">
        <v>-138</v>
      </c>
    </row>
    <row r="64" spans="1:12" ht="13.5" thickBot="1">
      <c r="A64" s="272" t="s">
        <v>570</v>
      </c>
      <c r="B64" s="272" t="s">
        <v>526</v>
      </c>
      <c r="C64" s="273">
        <v>21800</v>
      </c>
      <c r="D64" s="274">
        <v>21557.31</v>
      </c>
      <c r="E64" s="274">
        <v>21298.6</v>
      </c>
      <c r="F64" s="273">
        <v>-258.71</v>
      </c>
      <c r="G64" s="273">
        <v>0</v>
      </c>
      <c r="H64" s="273">
        <v>0</v>
      </c>
      <c r="I64" s="273">
        <v>0</v>
      </c>
      <c r="J64" s="273">
        <v>0</v>
      </c>
      <c r="K64" s="273">
        <v>-258.71</v>
      </c>
      <c r="L64" s="273">
        <v>-250.7</v>
      </c>
    </row>
    <row r="65" spans="1:12" ht="13.5" thickBot="1">
      <c r="A65" s="272" t="s">
        <v>571</v>
      </c>
      <c r="B65" s="272" t="s">
        <v>526</v>
      </c>
      <c r="C65" s="273">
        <v>182242</v>
      </c>
      <c r="D65" s="274">
        <v>173357.02</v>
      </c>
      <c r="E65" s="274">
        <v>176774.74</v>
      </c>
      <c r="F65" s="274">
        <v>3417.72</v>
      </c>
      <c r="G65" s="273">
        <v>0</v>
      </c>
      <c r="H65" s="273">
        <v>0</v>
      </c>
      <c r="I65" s="273">
        <v>0</v>
      </c>
      <c r="J65" s="273">
        <v>0</v>
      </c>
      <c r="K65" s="274">
        <v>3417.72</v>
      </c>
      <c r="L65" s="273">
        <v>364.48</v>
      </c>
    </row>
    <row r="66" spans="1:12" ht="13.5" thickBot="1">
      <c r="A66" s="275" t="s">
        <v>607</v>
      </c>
      <c r="B66" s="275">
        <v>49</v>
      </c>
      <c r="C66" s="272"/>
      <c r="D66" s="276">
        <v>1616782.73</v>
      </c>
      <c r="E66" s="276">
        <v>1315110.3</v>
      </c>
      <c r="F66" s="276">
        <v>-82329.08</v>
      </c>
      <c r="G66" s="277">
        <v>0</v>
      </c>
      <c r="H66" s="276">
        <v>4788.74</v>
      </c>
      <c r="I66" s="277">
        <v>0</v>
      </c>
      <c r="J66" s="277">
        <v>0</v>
      </c>
      <c r="K66" s="276">
        <v>-77540.34</v>
      </c>
      <c r="L66" s="276">
        <v>5235.72</v>
      </c>
    </row>
    <row r="67" spans="1:12" ht="13.5" thickBot="1">
      <c r="A67" s="338" t="s">
        <v>491</v>
      </c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40"/>
    </row>
    <row r="68" spans="1:12" ht="13.5" thickBot="1">
      <c r="A68" s="272" t="s">
        <v>523</v>
      </c>
      <c r="B68" s="272" t="s">
        <v>522</v>
      </c>
      <c r="C68" s="273">
        <v>28971</v>
      </c>
      <c r="D68" s="274">
        <v>49302.12</v>
      </c>
      <c r="E68" s="274">
        <v>8172.72</v>
      </c>
      <c r="F68" s="273">
        <v>0</v>
      </c>
      <c r="G68" s="273">
        <v>0</v>
      </c>
      <c r="H68" s="273">
        <v>-57.94</v>
      </c>
      <c r="I68" s="273">
        <v>0</v>
      </c>
      <c r="J68" s="273">
        <v>0</v>
      </c>
      <c r="K68" s="273">
        <v>-57.94</v>
      </c>
      <c r="L68" s="273">
        <v>-17.38</v>
      </c>
    </row>
    <row r="69" spans="1:12" ht="13.5" thickBot="1">
      <c r="A69" s="272" t="s">
        <v>525</v>
      </c>
      <c r="B69" s="272" t="s">
        <v>522</v>
      </c>
      <c r="C69" s="273">
        <v>41540</v>
      </c>
      <c r="D69" s="274">
        <v>60663.12</v>
      </c>
      <c r="E69" s="274">
        <v>5686.83</v>
      </c>
      <c r="F69" s="273">
        <v>0</v>
      </c>
      <c r="G69" s="273">
        <v>0</v>
      </c>
      <c r="H69" s="273">
        <v>423.71</v>
      </c>
      <c r="I69" s="273">
        <v>0</v>
      </c>
      <c r="J69" s="273">
        <v>0</v>
      </c>
      <c r="K69" s="273">
        <v>423.71</v>
      </c>
      <c r="L69" s="273">
        <v>394.63</v>
      </c>
    </row>
    <row r="70" spans="1:12" ht="13.5" thickBot="1">
      <c r="A70" s="272" t="s">
        <v>525</v>
      </c>
      <c r="B70" s="272" t="s">
        <v>526</v>
      </c>
      <c r="C70" s="273">
        <v>7815</v>
      </c>
      <c r="D70" s="274">
        <v>6394.47</v>
      </c>
      <c r="E70" s="274">
        <v>1069.87</v>
      </c>
      <c r="F70" s="274">
        <v>-5324.6</v>
      </c>
      <c r="G70" s="273">
        <v>0</v>
      </c>
      <c r="H70" s="273">
        <v>0</v>
      </c>
      <c r="I70" s="273">
        <v>0</v>
      </c>
      <c r="J70" s="273">
        <v>0</v>
      </c>
      <c r="K70" s="274">
        <v>-5324.6</v>
      </c>
      <c r="L70" s="273">
        <v>74.24</v>
      </c>
    </row>
    <row r="71" spans="1:12" ht="13.5" thickBot="1">
      <c r="A71" s="272" t="s">
        <v>528</v>
      </c>
      <c r="B71" s="272" t="s">
        <v>522</v>
      </c>
      <c r="C71" s="273">
        <v>15723</v>
      </c>
      <c r="D71" s="274">
        <v>24016.8</v>
      </c>
      <c r="E71" s="274">
        <v>6289.2</v>
      </c>
      <c r="F71" s="273">
        <v>0</v>
      </c>
      <c r="G71" s="273">
        <v>0</v>
      </c>
      <c r="H71" s="274">
        <v>2470.08</v>
      </c>
      <c r="I71" s="273">
        <v>0</v>
      </c>
      <c r="J71" s="273">
        <v>0</v>
      </c>
      <c r="K71" s="274">
        <v>2470.08</v>
      </c>
      <c r="L71" s="273">
        <v>0</v>
      </c>
    </row>
    <row r="72" spans="1:12" ht="13.5" thickBot="1">
      <c r="A72" s="272" t="s">
        <v>530</v>
      </c>
      <c r="B72" s="272" t="s">
        <v>522</v>
      </c>
      <c r="C72" s="273">
        <v>30499</v>
      </c>
      <c r="D72" s="274">
        <v>46768.75</v>
      </c>
      <c r="E72" s="274">
        <v>4102.12</v>
      </c>
      <c r="F72" s="273">
        <v>0</v>
      </c>
      <c r="G72" s="273">
        <v>0</v>
      </c>
      <c r="H72" s="273">
        <v>183</v>
      </c>
      <c r="I72" s="273">
        <v>0</v>
      </c>
      <c r="J72" s="273">
        <v>0</v>
      </c>
      <c r="K72" s="273">
        <v>183</v>
      </c>
      <c r="L72" s="273">
        <v>0</v>
      </c>
    </row>
    <row r="73" spans="1:12" ht="13.5" thickBot="1">
      <c r="A73" s="272" t="s">
        <v>530</v>
      </c>
      <c r="B73" s="272" t="s">
        <v>526</v>
      </c>
      <c r="C73" s="273">
        <v>1708</v>
      </c>
      <c r="D73" s="274">
        <v>1587.8</v>
      </c>
      <c r="E73" s="273">
        <v>229.73</v>
      </c>
      <c r="F73" s="274">
        <v>-1358.07</v>
      </c>
      <c r="G73" s="273">
        <v>0</v>
      </c>
      <c r="H73" s="273">
        <v>0</v>
      </c>
      <c r="I73" s="273">
        <v>0</v>
      </c>
      <c r="J73" s="273">
        <v>0</v>
      </c>
      <c r="K73" s="274">
        <v>-1358.07</v>
      </c>
      <c r="L73" s="273">
        <v>0</v>
      </c>
    </row>
    <row r="74" spans="1:12" ht="13.5" thickBot="1">
      <c r="A74" s="272" t="s">
        <v>532</v>
      </c>
      <c r="B74" s="272" t="s">
        <v>522</v>
      </c>
      <c r="C74" s="273">
        <v>17198</v>
      </c>
      <c r="D74" s="274">
        <v>28692.21</v>
      </c>
      <c r="E74" s="274">
        <v>7780.38</v>
      </c>
      <c r="F74" s="273">
        <v>0</v>
      </c>
      <c r="G74" s="273">
        <v>0</v>
      </c>
      <c r="H74" s="273">
        <v>-51.59</v>
      </c>
      <c r="I74" s="273">
        <v>0</v>
      </c>
      <c r="J74" s="273">
        <v>0</v>
      </c>
      <c r="K74" s="273">
        <v>-51.59</v>
      </c>
      <c r="L74" s="273">
        <v>-34.39</v>
      </c>
    </row>
    <row r="75" spans="1:12" ht="13.5" thickBot="1">
      <c r="A75" s="272" t="s">
        <v>532</v>
      </c>
      <c r="B75" s="272" t="s">
        <v>526</v>
      </c>
      <c r="C75" s="273">
        <v>1000</v>
      </c>
      <c r="D75" s="274">
        <v>1055.25</v>
      </c>
      <c r="E75" s="273">
        <v>452.4</v>
      </c>
      <c r="F75" s="273">
        <v>-602.85</v>
      </c>
      <c r="G75" s="273">
        <v>0</v>
      </c>
      <c r="H75" s="273">
        <v>0</v>
      </c>
      <c r="I75" s="273">
        <v>0</v>
      </c>
      <c r="J75" s="273">
        <v>0</v>
      </c>
      <c r="K75" s="273">
        <v>-602.85</v>
      </c>
      <c r="L75" s="273">
        <v>-2</v>
      </c>
    </row>
    <row r="76" spans="1:12" ht="13.5" thickBot="1">
      <c r="A76" s="272" t="s">
        <v>534</v>
      </c>
      <c r="B76" s="272" t="s">
        <v>522</v>
      </c>
      <c r="C76" s="273">
        <v>10000</v>
      </c>
      <c r="D76" s="274">
        <v>7780</v>
      </c>
      <c r="E76" s="274">
        <v>2453</v>
      </c>
      <c r="F76" s="273">
        <v>0</v>
      </c>
      <c r="G76" s="273">
        <v>0</v>
      </c>
      <c r="H76" s="273">
        <v>20</v>
      </c>
      <c r="I76" s="273">
        <v>0</v>
      </c>
      <c r="J76" s="273">
        <v>0</v>
      </c>
      <c r="K76" s="273">
        <v>20</v>
      </c>
      <c r="L76" s="273">
        <v>10</v>
      </c>
    </row>
    <row r="77" spans="1:12" ht="13.5" thickBot="1">
      <c r="A77" s="272" t="s">
        <v>534</v>
      </c>
      <c r="B77" s="272" t="s">
        <v>526</v>
      </c>
      <c r="C77" s="273">
        <v>14511</v>
      </c>
      <c r="D77" s="274">
        <v>13684.76</v>
      </c>
      <c r="E77" s="274">
        <v>3559.55</v>
      </c>
      <c r="F77" s="274">
        <v>-10125.21</v>
      </c>
      <c r="G77" s="273">
        <v>0</v>
      </c>
      <c r="H77" s="273">
        <v>0</v>
      </c>
      <c r="I77" s="273">
        <v>0</v>
      </c>
      <c r="J77" s="273">
        <v>0</v>
      </c>
      <c r="K77" s="274">
        <v>-10125.21</v>
      </c>
      <c r="L77" s="273">
        <v>14.51</v>
      </c>
    </row>
    <row r="78" spans="1:12" ht="13.5" thickBot="1">
      <c r="A78" s="272" t="s">
        <v>536</v>
      </c>
      <c r="B78" s="272" t="s">
        <v>522</v>
      </c>
      <c r="C78" s="273">
        <v>40723</v>
      </c>
      <c r="D78" s="274">
        <v>31540.41</v>
      </c>
      <c r="E78" s="274">
        <v>15470.67</v>
      </c>
      <c r="F78" s="273">
        <v>0</v>
      </c>
      <c r="G78" s="273">
        <v>0</v>
      </c>
      <c r="H78" s="273">
        <v>-4.07</v>
      </c>
      <c r="I78" s="273">
        <v>0</v>
      </c>
      <c r="J78" s="273">
        <v>0</v>
      </c>
      <c r="K78" s="273">
        <v>-4.07</v>
      </c>
      <c r="L78" s="273">
        <v>-4.07</v>
      </c>
    </row>
    <row r="79" spans="1:12" ht="13.5" thickBot="1">
      <c r="A79" s="272" t="s">
        <v>536</v>
      </c>
      <c r="B79" s="272" t="s">
        <v>526</v>
      </c>
      <c r="C79" s="273">
        <v>1000</v>
      </c>
      <c r="D79" s="274">
        <v>1618.05</v>
      </c>
      <c r="E79" s="273">
        <v>379.9</v>
      </c>
      <c r="F79" s="274">
        <v>-1238.15</v>
      </c>
      <c r="G79" s="273">
        <v>0</v>
      </c>
      <c r="H79" s="273">
        <v>0</v>
      </c>
      <c r="I79" s="273">
        <v>0</v>
      </c>
      <c r="J79" s="273">
        <v>0</v>
      </c>
      <c r="K79" s="274">
        <v>-1238.15</v>
      </c>
      <c r="L79" s="273">
        <v>-0.1</v>
      </c>
    </row>
    <row r="80" spans="1:12" ht="13.5" thickBot="1">
      <c r="A80" s="272" t="s">
        <v>538</v>
      </c>
      <c r="B80" s="272" t="s">
        <v>522</v>
      </c>
      <c r="C80" s="273">
        <v>13000</v>
      </c>
      <c r="D80" s="274">
        <v>11744</v>
      </c>
      <c r="E80" s="274">
        <v>2934.1</v>
      </c>
      <c r="F80" s="273">
        <v>0</v>
      </c>
      <c r="G80" s="273">
        <v>0</v>
      </c>
      <c r="H80" s="273">
        <v>11.7</v>
      </c>
      <c r="I80" s="273">
        <v>0</v>
      </c>
      <c r="J80" s="273">
        <v>0</v>
      </c>
      <c r="K80" s="273">
        <v>11.7</v>
      </c>
      <c r="L80" s="273">
        <v>5.2</v>
      </c>
    </row>
    <row r="81" spans="1:12" ht="13.5" thickBot="1">
      <c r="A81" s="272" t="s">
        <v>538</v>
      </c>
      <c r="B81" s="272" t="s">
        <v>526</v>
      </c>
      <c r="C81" s="273">
        <v>5258</v>
      </c>
      <c r="D81" s="274">
        <v>4586.95</v>
      </c>
      <c r="E81" s="274">
        <v>1186.73</v>
      </c>
      <c r="F81" s="274">
        <v>-3400.22</v>
      </c>
      <c r="G81" s="273">
        <v>0</v>
      </c>
      <c r="H81" s="273">
        <v>0</v>
      </c>
      <c r="I81" s="273">
        <v>0</v>
      </c>
      <c r="J81" s="273">
        <v>0</v>
      </c>
      <c r="K81" s="274">
        <v>-3400.22</v>
      </c>
      <c r="L81" s="273">
        <v>2.1</v>
      </c>
    </row>
    <row r="82" spans="1:12" ht="13.5" thickBot="1">
      <c r="A82" s="272" t="s">
        <v>540</v>
      </c>
      <c r="B82" s="272" t="s">
        <v>526</v>
      </c>
      <c r="C82" s="273">
        <v>2000</v>
      </c>
      <c r="D82" s="274">
        <v>1407</v>
      </c>
      <c r="E82" s="273">
        <v>0</v>
      </c>
      <c r="F82" s="274">
        <v>-1407</v>
      </c>
      <c r="G82" s="273">
        <v>0</v>
      </c>
      <c r="H82" s="273">
        <v>0</v>
      </c>
      <c r="I82" s="273">
        <v>0</v>
      </c>
      <c r="J82" s="273">
        <v>0</v>
      </c>
      <c r="K82" s="274">
        <v>-1407</v>
      </c>
      <c r="L82" s="273">
        <v>0</v>
      </c>
    </row>
    <row r="83" spans="1:12" ht="13.5" thickBot="1">
      <c r="A83" s="272" t="s">
        <v>542</v>
      </c>
      <c r="B83" s="272" t="s">
        <v>526</v>
      </c>
      <c r="C83" s="273">
        <v>10519</v>
      </c>
      <c r="D83" s="274">
        <v>32854.92</v>
      </c>
      <c r="E83" s="274">
        <v>4546.31</v>
      </c>
      <c r="F83" s="274">
        <v>-28308.61</v>
      </c>
      <c r="G83" s="273">
        <v>0</v>
      </c>
      <c r="H83" s="273">
        <v>0</v>
      </c>
      <c r="I83" s="273">
        <v>0</v>
      </c>
      <c r="J83" s="273">
        <v>0</v>
      </c>
      <c r="K83" s="274">
        <v>-28308.61</v>
      </c>
      <c r="L83" s="273">
        <v>0</v>
      </c>
    </row>
    <row r="84" spans="1:12" ht="13.5" thickBot="1">
      <c r="A84" s="272" t="s">
        <v>544</v>
      </c>
      <c r="B84" s="272" t="s">
        <v>522</v>
      </c>
      <c r="C84" s="273">
        <v>2000</v>
      </c>
      <c r="D84" s="274">
        <v>2579.12</v>
      </c>
      <c r="E84" s="274">
        <v>1599.8</v>
      </c>
      <c r="F84" s="273">
        <v>0</v>
      </c>
      <c r="G84" s="273">
        <v>0</v>
      </c>
      <c r="H84" s="273">
        <v>250.4</v>
      </c>
      <c r="I84" s="273">
        <v>0</v>
      </c>
      <c r="J84" s="273">
        <v>0</v>
      </c>
      <c r="K84" s="273">
        <v>250.4</v>
      </c>
      <c r="L84" s="273">
        <v>250.2</v>
      </c>
    </row>
    <row r="85" spans="1:12" ht="13.5" thickBot="1">
      <c r="A85" s="272" t="s">
        <v>546</v>
      </c>
      <c r="B85" s="272" t="s">
        <v>522</v>
      </c>
      <c r="C85" s="273">
        <v>1714</v>
      </c>
      <c r="D85" s="274">
        <v>1776.06</v>
      </c>
      <c r="E85" s="273">
        <v>68.05</v>
      </c>
      <c r="F85" s="273">
        <v>0</v>
      </c>
      <c r="G85" s="273">
        <v>0</v>
      </c>
      <c r="H85" s="273">
        <v>0</v>
      </c>
      <c r="I85" s="273">
        <v>0</v>
      </c>
      <c r="J85" s="273">
        <v>0</v>
      </c>
      <c r="K85" s="273">
        <v>0</v>
      </c>
      <c r="L85" s="273">
        <v>0</v>
      </c>
    </row>
    <row r="86" spans="1:12" ht="13.5" thickBot="1">
      <c r="A86" s="272" t="s">
        <v>548</v>
      </c>
      <c r="B86" s="272" t="s">
        <v>526</v>
      </c>
      <c r="C86" s="273">
        <v>21</v>
      </c>
      <c r="D86" s="274">
        <v>52617.79</v>
      </c>
      <c r="E86" s="274">
        <v>25188.09</v>
      </c>
      <c r="F86" s="274">
        <v>-27429.7</v>
      </c>
      <c r="G86" s="273">
        <v>0</v>
      </c>
      <c r="H86" s="273">
        <v>0</v>
      </c>
      <c r="I86" s="273">
        <v>0</v>
      </c>
      <c r="J86" s="273">
        <v>0</v>
      </c>
      <c r="K86" s="274">
        <v>-27429.7</v>
      </c>
      <c r="L86" s="273">
        <v>0</v>
      </c>
    </row>
    <row r="87" spans="1:12" ht="13.5" thickBot="1">
      <c r="A87" s="272" t="s">
        <v>550</v>
      </c>
      <c r="B87" s="272" t="s">
        <v>522</v>
      </c>
      <c r="C87" s="273">
        <v>246440</v>
      </c>
      <c r="D87" s="274">
        <v>246440</v>
      </c>
      <c r="E87" s="274">
        <v>147297.19</v>
      </c>
      <c r="F87" s="273">
        <v>0</v>
      </c>
      <c r="G87" s="273">
        <v>0</v>
      </c>
      <c r="H87" s="274">
        <v>4460.57</v>
      </c>
      <c r="I87" s="273">
        <v>0</v>
      </c>
      <c r="J87" s="273">
        <v>0</v>
      </c>
      <c r="K87" s="274">
        <v>4460.57</v>
      </c>
      <c r="L87" s="274">
        <v>4312.7</v>
      </c>
    </row>
    <row r="88" spans="1:12" ht="13.5" thickBot="1">
      <c r="A88" s="272" t="s">
        <v>550</v>
      </c>
      <c r="B88" s="272" t="s">
        <v>526</v>
      </c>
      <c r="C88" s="273">
        <v>141593</v>
      </c>
      <c r="D88" s="274">
        <v>141593</v>
      </c>
      <c r="E88" s="274">
        <v>84630.14</v>
      </c>
      <c r="F88" s="274">
        <v>-56962.86</v>
      </c>
      <c r="G88" s="273">
        <v>0</v>
      </c>
      <c r="H88" s="273">
        <v>0</v>
      </c>
      <c r="I88" s="273">
        <v>0</v>
      </c>
      <c r="J88" s="273">
        <v>0</v>
      </c>
      <c r="K88" s="274">
        <v>-56962.86</v>
      </c>
      <c r="L88" s="274">
        <v>2477.88</v>
      </c>
    </row>
    <row r="89" spans="1:12" ht="13.5" thickBot="1">
      <c r="A89" s="272" t="s">
        <v>552</v>
      </c>
      <c r="B89" s="272" t="s">
        <v>522</v>
      </c>
      <c r="C89" s="273">
        <v>37883</v>
      </c>
      <c r="D89" s="274">
        <v>19473.43</v>
      </c>
      <c r="E89" s="274">
        <v>1447.13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273">
        <v>0</v>
      </c>
      <c r="L89" s="273">
        <v>0</v>
      </c>
    </row>
    <row r="90" spans="1:12" ht="13.5" thickBot="1">
      <c r="A90" s="272" t="s">
        <v>554</v>
      </c>
      <c r="B90" s="272" t="s">
        <v>522</v>
      </c>
      <c r="C90" s="273">
        <v>12395</v>
      </c>
      <c r="D90" s="274">
        <v>4410.5</v>
      </c>
      <c r="E90" s="273">
        <v>74.37</v>
      </c>
      <c r="F90" s="273">
        <v>0</v>
      </c>
      <c r="G90" s="273">
        <v>0</v>
      </c>
      <c r="H90" s="273">
        <v>2.48</v>
      </c>
      <c r="I90" s="273">
        <v>0</v>
      </c>
      <c r="J90" s="273">
        <v>0</v>
      </c>
      <c r="K90" s="273">
        <v>2.48</v>
      </c>
      <c r="L90" s="273">
        <v>0</v>
      </c>
    </row>
    <row r="91" spans="1:12" ht="13.5" thickBot="1">
      <c r="A91" s="272" t="s">
        <v>554</v>
      </c>
      <c r="B91" s="272" t="s">
        <v>526</v>
      </c>
      <c r="C91" s="273">
        <v>16020</v>
      </c>
      <c r="D91" s="274">
        <v>7469.99</v>
      </c>
      <c r="E91" s="273">
        <v>96.12</v>
      </c>
      <c r="F91" s="274">
        <v>-7373.87</v>
      </c>
      <c r="G91" s="273">
        <v>0</v>
      </c>
      <c r="H91" s="273">
        <v>0</v>
      </c>
      <c r="I91" s="273">
        <v>0</v>
      </c>
      <c r="J91" s="273">
        <v>0</v>
      </c>
      <c r="K91" s="274">
        <v>-7373.87</v>
      </c>
      <c r="L91" s="273">
        <v>0</v>
      </c>
    </row>
    <row r="92" spans="1:12" ht="13.5" thickBot="1">
      <c r="A92" s="272" t="s">
        <v>556</v>
      </c>
      <c r="B92" s="272" t="s">
        <v>526</v>
      </c>
      <c r="C92" s="273">
        <v>23916</v>
      </c>
      <c r="D92" s="274">
        <v>18599.6</v>
      </c>
      <c r="E92" s="274">
        <v>1138.4</v>
      </c>
      <c r="F92" s="274">
        <v>-17461.2</v>
      </c>
      <c r="G92" s="273">
        <v>0</v>
      </c>
      <c r="H92" s="273">
        <v>0</v>
      </c>
      <c r="I92" s="273">
        <v>0</v>
      </c>
      <c r="J92" s="273">
        <v>0</v>
      </c>
      <c r="K92" s="274">
        <v>-17461.2</v>
      </c>
      <c r="L92" s="273">
        <v>26.31</v>
      </c>
    </row>
    <row r="93" spans="1:12" ht="13.5" thickBot="1">
      <c r="A93" s="272" t="s">
        <v>556</v>
      </c>
      <c r="B93" s="272" t="s">
        <v>522</v>
      </c>
      <c r="C93" s="273">
        <v>10000</v>
      </c>
      <c r="D93" s="274">
        <v>2365</v>
      </c>
      <c r="E93" s="273">
        <v>476</v>
      </c>
      <c r="F93" s="273">
        <v>0</v>
      </c>
      <c r="G93" s="273">
        <v>0</v>
      </c>
      <c r="H93" s="273">
        <v>12</v>
      </c>
      <c r="I93" s="273">
        <v>0</v>
      </c>
      <c r="J93" s="273">
        <v>0</v>
      </c>
      <c r="K93" s="273">
        <v>12</v>
      </c>
      <c r="L93" s="273">
        <v>11</v>
      </c>
    </row>
    <row r="94" spans="1:12" ht="13.5" thickBot="1">
      <c r="A94" s="272" t="s">
        <v>558</v>
      </c>
      <c r="B94" s="272" t="s">
        <v>522</v>
      </c>
      <c r="C94" s="273">
        <v>85000</v>
      </c>
      <c r="D94" s="274">
        <v>91953.14</v>
      </c>
      <c r="E94" s="274">
        <v>86836</v>
      </c>
      <c r="F94" s="273">
        <v>0</v>
      </c>
      <c r="G94" s="273">
        <v>0</v>
      </c>
      <c r="H94" s="274">
        <v>7888</v>
      </c>
      <c r="I94" s="273">
        <v>0</v>
      </c>
      <c r="J94" s="273">
        <v>0</v>
      </c>
      <c r="K94" s="274">
        <v>7888</v>
      </c>
      <c r="L94" s="274">
        <v>5933</v>
      </c>
    </row>
    <row r="95" spans="1:12" ht="13.5" thickBot="1">
      <c r="A95" s="272" t="s">
        <v>558</v>
      </c>
      <c r="B95" s="272" t="s">
        <v>526</v>
      </c>
      <c r="C95" s="273">
        <v>1091</v>
      </c>
      <c r="D95" s="274">
        <v>2081.53</v>
      </c>
      <c r="E95" s="274">
        <v>1114.57</v>
      </c>
      <c r="F95" s="273">
        <v>-966.96</v>
      </c>
      <c r="G95" s="273">
        <v>0</v>
      </c>
      <c r="H95" s="273">
        <v>0</v>
      </c>
      <c r="I95" s="273">
        <v>0</v>
      </c>
      <c r="J95" s="273">
        <v>0</v>
      </c>
      <c r="K95" s="273">
        <v>-966.96</v>
      </c>
      <c r="L95" s="273">
        <v>76.16</v>
      </c>
    </row>
    <row r="96" spans="1:12" ht="13.5" thickBot="1">
      <c r="A96" s="338" t="s">
        <v>130</v>
      </c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40"/>
    </row>
    <row r="97" spans="1:12" ht="13.5" thickBot="1">
      <c r="A97" s="272" t="s">
        <v>559</v>
      </c>
      <c r="B97" s="272" t="s">
        <v>522</v>
      </c>
      <c r="C97" s="273">
        <v>20000</v>
      </c>
      <c r="D97" s="274">
        <v>5637.2</v>
      </c>
      <c r="E97" s="274">
        <v>6030</v>
      </c>
      <c r="F97" s="273">
        <v>0</v>
      </c>
      <c r="G97" s="273">
        <v>0</v>
      </c>
      <c r="H97" s="273">
        <v>-146.94</v>
      </c>
      <c r="I97" s="273">
        <v>0</v>
      </c>
      <c r="J97" s="273">
        <v>0</v>
      </c>
      <c r="K97" s="273">
        <v>-146.94</v>
      </c>
      <c r="L97" s="273">
        <v>-130.94</v>
      </c>
    </row>
    <row r="98" spans="1:12" ht="13.5" thickBot="1">
      <c r="A98" s="272" t="s">
        <v>560</v>
      </c>
      <c r="B98" s="272" t="s">
        <v>522</v>
      </c>
      <c r="C98" s="273">
        <v>20266</v>
      </c>
      <c r="D98" s="274">
        <v>5950.93</v>
      </c>
      <c r="E98" s="274">
        <v>8025.34</v>
      </c>
      <c r="F98" s="273">
        <v>0</v>
      </c>
      <c r="G98" s="273">
        <v>0</v>
      </c>
      <c r="H98" s="273">
        <v>0</v>
      </c>
      <c r="I98" s="273">
        <v>0</v>
      </c>
      <c r="J98" s="273">
        <v>0</v>
      </c>
      <c r="K98" s="273">
        <v>0</v>
      </c>
      <c r="L98" s="273">
        <v>0</v>
      </c>
    </row>
    <row r="99" spans="1:12" ht="13.5" thickBot="1">
      <c r="A99" s="272" t="s">
        <v>560</v>
      </c>
      <c r="B99" s="272" t="s">
        <v>526</v>
      </c>
      <c r="C99" s="273">
        <v>42000</v>
      </c>
      <c r="D99" s="274">
        <v>6654.42</v>
      </c>
      <c r="E99" s="274">
        <v>16632</v>
      </c>
      <c r="F99" s="274">
        <v>9977.58</v>
      </c>
      <c r="G99" s="273">
        <v>0</v>
      </c>
      <c r="H99" s="273">
        <v>0</v>
      </c>
      <c r="I99" s="273">
        <v>0</v>
      </c>
      <c r="J99" s="273">
        <v>0</v>
      </c>
      <c r="K99" s="274">
        <v>9977.58</v>
      </c>
      <c r="L99" s="273">
        <v>0</v>
      </c>
    </row>
    <row r="100" spans="1:12" ht="13.5" thickBot="1">
      <c r="A100" s="272" t="s">
        <v>561</v>
      </c>
      <c r="B100" s="272" t="s">
        <v>522</v>
      </c>
      <c r="C100" s="273">
        <v>23000</v>
      </c>
      <c r="D100" s="274">
        <v>7409.3</v>
      </c>
      <c r="E100" s="274">
        <v>9158.6</v>
      </c>
      <c r="F100" s="273">
        <v>0</v>
      </c>
      <c r="G100" s="273">
        <v>0</v>
      </c>
      <c r="H100" s="273">
        <v>4.6</v>
      </c>
      <c r="I100" s="273">
        <v>0</v>
      </c>
      <c r="J100" s="273">
        <v>0</v>
      </c>
      <c r="K100" s="273">
        <v>4.6</v>
      </c>
      <c r="L100" s="273">
        <v>4.6</v>
      </c>
    </row>
    <row r="101" spans="1:12" ht="13.5" thickBot="1">
      <c r="A101" s="272" t="s">
        <v>561</v>
      </c>
      <c r="B101" s="272" t="s">
        <v>526</v>
      </c>
      <c r="C101" s="273">
        <v>42000</v>
      </c>
      <c r="D101" s="274">
        <v>6322.54</v>
      </c>
      <c r="E101" s="274">
        <v>16724.4</v>
      </c>
      <c r="F101" s="274">
        <v>10401.86</v>
      </c>
      <c r="G101" s="273">
        <v>0</v>
      </c>
      <c r="H101" s="273">
        <v>0</v>
      </c>
      <c r="I101" s="273">
        <v>0</v>
      </c>
      <c r="J101" s="273">
        <v>0</v>
      </c>
      <c r="K101" s="274">
        <v>10401.86</v>
      </c>
      <c r="L101" s="273">
        <v>8.4</v>
      </c>
    </row>
    <row r="102" spans="1:12" ht="13.5" thickBot="1">
      <c r="A102" s="272" t="s">
        <v>562</v>
      </c>
      <c r="B102" s="272" t="s">
        <v>526</v>
      </c>
      <c r="C102" s="273">
        <v>42000</v>
      </c>
      <c r="D102" s="274">
        <v>6350.38</v>
      </c>
      <c r="E102" s="274">
        <v>16728.6</v>
      </c>
      <c r="F102" s="274">
        <v>10378.22</v>
      </c>
      <c r="G102" s="273">
        <v>0</v>
      </c>
      <c r="H102" s="273">
        <v>0</v>
      </c>
      <c r="I102" s="273">
        <v>0</v>
      </c>
      <c r="J102" s="273">
        <v>0</v>
      </c>
      <c r="K102" s="274">
        <v>10378.22</v>
      </c>
      <c r="L102" s="273">
        <v>63</v>
      </c>
    </row>
    <row r="103" spans="1:12" ht="13.5" thickBot="1">
      <c r="A103" s="272" t="s">
        <v>562</v>
      </c>
      <c r="B103" s="272" t="s">
        <v>522</v>
      </c>
      <c r="C103" s="273">
        <v>61000</v>
      </c>
      <c r="D103" s="274">
        <v>19390.74</v>
      </c>
      <c r="E103" s="274">
        <v>24296.3</v>
      </c>
      <c r="F103" s="273">
        <v>0</v>
      </c>
      <c r="G103" s="273">
        <v>0</v>
      </c>
      <c r="H103" s="273">
        <v>91.5</v>
      </c>
      <c r="I103" s="273">
        <v>0</v>
      </c>
      <c r="J103" s="273">
        <v>0</v>
      </c>
      <c r="K103" s="273">
        <v>91.5</v>
      </c>
      <c r="L103" s="273">
        <v>91.5</v>
      </c>
    </row>
    <row r="104" spans="1:12" ht="13.5" thickBot="1">
      <c r="A104" s="272" t="s">
        <v>563</v>
      </c>
      <c r="B104" s="272" t="s">
        <v>522</v>
      </c>
      <c r="C104" s="273">
        <v>5000</v>
      </c>
      <c r="D104" s="274">
        <v>1968.2</v>
      </c>
      <c r="E104" s="274">
        <v>2471.5</v>
      </c>
      <c r="F104" s="273">
        <v>0</v>
      </c>
      <c r="G104" s="273">
        <v>0</v>
      </c>
      <c r="H104" s="273">
        <v>0.5</v>
      </c>
      <c r="I104" s="273">
        <v>0</v>
      </c>
      <c r="J104" s="273">
        <v>0</v>
      </c>
      <c r="K104" s="273">
        <v>0.5</v>
      </c>
      <c r="L104" s="273">
        <v>0</v>
      </c>
    </row>
    <row r="105" spans="1:12" ht="13.5" thickBot="1">
      <c r="A105" s="272" t="s">
        <v>563</v>
      </c>
      <c r="B105" s="272" t="s">
        <v>526</v>
      </c>
      <c r="C105" s="273">
        <v>57000</v>
      </c>
      <c r="D105" s="274">
        <v>11307.67</v>
      </c>
      <c r="E105" s="274">
        <v>28175.1</v>
      </c>
      <c r="F105" s="274">
        <v>16867.43</v>
      </c>
      <c r="G105" s="273">
        <v>0</v>
      </c>
      <c r="H105" s="273">
        <v>0</v>
      </c>
      <c r="I105" s="273">
        <v>0</v>
      </c>
      <c r="J105" s="273">
        <v>0</v>
      </c>
      <c r="K105" s="274">
        <v>16867.43</v>
      </c>
      <c r="L105" s="273">
        <v>0</v>
      </c>
    </row>
    <row r="106" spans="1:12" ht="13.5" thickBot="1">
      <c r="A106" s="272" t="s">
        <v>564</v>
      </c>
      <c r="B106" s="272" t="s">
        <v>526</v>
      </c>
      <c r="C106" s="273">
        <v>60000</v>
      </c>
      <c r="D106" s="274">
        <v>18644.45</v>
      </c>
      <c r="E106" s="274">
        <v>35280</v>
      </c>
      <c r="F106" s="274">
        <v>16635.55</v>
      </c>
      <c r="G106" s="273">
        <v>0</v>
      </c>
      <c r="H106" s="273">
        <v>0</v>
      </c>
      <c r="I106" s="273">
        <v>0</v>
      </c>
      <c r="J106" s="273">
        <v>0</v>
      </c>
      <c r="K106" s="274">
        <v>16635.55</v>
      </c>
      <c r="L106" s="273">
        <v>-180</v>
      </c>
    </row>
    <row r="107" spans="1:12" ht="13.5" thickBot="1">
      <c r="A107" s="272" t="s">
        <v>564</v>
      </c>
      <c r="B107" s="272" t="s">
        <v>522</v>
      </c>
      <c r="C107" s="273">
        <v>145296</v>
      </c>
      <c r="D107" s="274">
        <v>62893.31</v>
      </c>
      <c r="E107" s="274">
        <v>85434.05</v>
      </c>
      <c r="F107" s="273">
        <v>0</v>
      </c>
      <c r="G107" s="273">
        <v>0</v>
      </c>
      <c r="H107" s="273">
        <v>0</v>
      </c>
      <c r="I107" s="273">
        <v>0</v>
      </c>
      <c r="J107" s="273">
        <v>0</v>
      </c>
      <c r="K107" s="273">
        <v>0</v>
      </c>
      <c r="L107" s="273">
        <v>-435.89</v>
      </c>
    </row>
    <row r="108" spans="1:12" ht="13.5" thickBot="1">
      <c r="A108" s="272" t="s">
        <v>565</v>
      </c>
      <c r="B108" s="272" t="s">
        <v>526</v>
      </c>
      <c r="C108" s="273">
        <v>42500</v>
      </c>
      <c r="D108" s="274">
        <v>10380.43</v>
      </c>
      <c r="E108" s="274">
        <v>25143</v>
      </c>
      <c r="F108" s="274">
        <v>14762.57</v>
      </c>
      <c r="G108" s="273">
        <v>0</v>
      </c>
      <c r="H108" s="273">
        <v>0</v>
      </c>
      <c r="I108" s="273">
        <v>0</v>
      </c>
      <c r="J108" s="273">
        <v>0</v>
      </c>
      <c r="K108" s="274">
        <v>14762.57</v>
      </c>
      <c r="L108" s="273">
        <v>-8.5</v>
      </c>
    </row>
    <row r="109" spans="1:12" ht="13.5" thickBot="1">
      <c r="A109" s="272" t="s">
        <v>565</v>
      </c>
      <c r="B109" s="272" t="s">
        <v>522</v>
      </c>
      <c r="C109" s="273">
        <v>324348</v>
      </c>
      <c r="D109" s="274">
        <v>134594.33</v>
      </c>
      <c r="E109" s="274">
        <v>191884.28</v>
      </c>
      <c r="F109" s="273">
        <v>0</v>
      </c>
      <c r="G109" s="273">
        <v>0</v>
      </c>
      <c r="H109" s="273">
        <v>-64.87</v>
      </c>
      <c r="I109" s="273">
        <v>0</v>
      </c>
      <c r="J109" s="273">
        <v>0</v>
      </c>
      <c r="K109" s="273">
        <v>-64.87</v>
      </c>
      <c r="L109" s="273">
        <v>-64.87</v>
      </c>
    </row>
    <row r="110" spans="1:12" ht="13.5" thickBot="1">
      <c r="A110" s="272" t="s">
        <v>566</v>
      </c>
      <c r="B110" s="272" t="s">
        <v>522</v>
      </c>
      <c r="C110" s="273">
        <v>64000</v>
      </c>
      <c r="D110" s="274">
        <v>26529.03</v>
      </c>
      <c r="E110" s="274">
        <v>37440</v>
      </c>
      <c r="F110" s="273">
        <v>0</v>
      </c>
      <c r="G110" s="273">
        <v>0</v>
      </c>
      <c r="H110" s="273">
        <v>0</v>
      </c>
      <c r="I110" s="273">
        <v>0</v>
      </c>
      <c r="J110" s="273">
        <v>0</v>
      </c>
      <c r="K110" s="273">
        <v>0</v>
      </c>
      <c r="L110" s="273">
        <v>0</v>
      </c>
    </row>
    <row r="111" spans="1:12" ht="13.5" thickBot="1">
      <c r="A111" s="272" t="s">
        <v>567</v>
      </c>
      <c r="B111" s="272" t="s">
        <v>522</v>
      </c>
      <c r="C111" s="273">
        <v>99609</v>
      </c>
      <c r="D111" s="274">
        <v>55709.52</v>
      </c>
      <c r="E111" s="274">
        <v>68680.41</v>
      </c>
      <c r="F111" s="273">
        <v>0</v>
      </c>
      <c r="G111" s="273">
        <v>0</v>
      </c>
      <c r="H111" s="273">
        <v>139.46</v>
      </c>
      <c r="I111" s="273">
        <v>0</v>
      </c>
      <c r="J111" s="273">
        <v>0</v>
      </c>
      <c r="K111" s="273">
        <v>139.46</v>
      </c>
      <c r="L111" s="273">
        <v>139.46</v>
      </c>
    </row>
    <row r="112" spans="1:12" ht="13.5" thickBot="1">
      <c r="A112" s="272" t="s">
        <v>568</v>
      </c>
      <c r="B112" s="272" t="s">
        <v>522</v>
      </c>
      <c r="C112" s="273">
        <v>144000</v>
      </c>
      <c r="D112" s="274">
        <v>94344.67</v>
      </c>
      <c r="E112" s="274">
        <v>112435.2</v>
      </c>
      <c r="F112" s="273">
        <v>0</v>
      </c>
      <c r="G112" s="273">
        <v>0</v>
      </c>
      <c r="H112" s="273">
        <v>0</v>
      </c>
      <c r="I112" s="273">
        <v>0</v>
      </c>
      <c r="J112" s="273">
        <v>0</v>
      </c>
      <c r="K112" s="273">
        <v>0</v>
      </c>
      <c r="L112" s="273">
        <v>0</v>
      </c>
    </row>
    <row r="113" spans="1:12" ht="13.5" thickBot="1">
      <c r="A113" s="272" t="s">
        <v>569</v>
      </c>
      <c r="B113" s="272" t="s">
        <v>522</v>
      </c>
      <c r="C113" s="273">
        <v>20000</v>
      </c>
      <c r="D113" s="274">
        <v>16055.35</v>
      </c>
      <c r="E113" s="274">
        <v>17586</v>
      </c>
      <c r="F113" s="273">
        <v>0</v>
      </c>
      <c r="G113" s="273">
        <v>0</v>
      </c>
      <c r="H113" s="273">
        <v>-252</v>
      </c>
      <c r="I113" s="273">
        <v>0</v>
      </c>
      <c r="J113" s="273">
        <v>0</v>
      </c>
      <c r="K113" s="273">
        <v>-252</v>
      </c>
      <c r="L113" s="273">
        <v>-2</v>
      </c>
    </row>
    <row r="114" spans="1:12" ht="13.5" thickBot="1">
      <c r="A114" s="272" t="s">
        <v>570</v>
      </c>
      <c r="B114" s="272" t="s">
        <v>522</v>
      </c>
      <c r="C114" s="273">
        <v>12000</v>
      </c>
      <c r="D114" s="274">
        <v>10785.92</v>
      </c>
      <c r="E114" s="274">
        <v>11676</v>
      </c>
      <c r="F114" s="273">
        <v>0</v>
      </c>
      <c r="G114" s="273">
        <v>0</v>
      </c>
      <c r="H114" s="273">
        <v>-186</v>
      </c>
      <c r="I114" s="273">
        <v>0</v>
      </c>
      <c r="J114" s="273">
        <v>0</v>
      </c>
      <c r="K114" s="273">
        <v>-186</v>
      </c>
      <c r="L114" s="273">
        <v>-48</v>
      </c>
    </row>
    <row r="115" spans="1:12" ht="13.5" thickBot="1">
      <c r="A115" s="272" t="s">
        <v>570</v>
      </c>
      <c r="B115" s="272" t="s">
        <v>526</v>
      </c>
      <c r="C115" s="273">
        <v>21800</v>
      </c>
      <c r="D115" s="274">
        <v>21557.31</v>
      </c>
      <c r="E115" s="274">
        <v>21211.4</v>
      </c>
      <c r="F115" s="273">
        <v>-345.91</v>
      </c>
      <c r="G115" s="273">
        <v>0</v>
      </c>
      <c r="H115" s="273">
        <v>0</v>
      </c>
      <c r="I115" s="273">
        <v>0</v>
      </c>
      <c r="J115" s="273">
        <v>0</v>
      </c>
      <c r="K115" s="273">
        <v>-345.91</v>
      </c>
      <c r="L115" s="273">
        <v>-87.2</v>
      </c>
    </row>
    <row r="116" spans="1:12" ht="13.5" thickBot="1">
      <c r="A116" s="272" t="s">
        <v>571</v>
      </c>
      <c r="B116" s="272" t="s">
        <v>526</v>
      </c>
      <c r="C116" s="273">
        <v>182242</v>
      </c>
      <c r="D116" s="274">
        <v>173357.02</v>
      </c>
      <c r="E116" s="274">
        <v>176774.74</v>
      </c>
      <c r="F116" s="274">
        <v>3417.72</v>
      </c>
      <c r="G116" s="273">
        <v>0</v>
      </c>
      <c r="H116" s="273">
        <v>0</v>
      </c>
      <c r="I116" s="273">
        <v>0</v>
      </c>
      <c r="J116" s="273">
        <v>0</v>
      </c>
      <c r="K116" s="274">
        <v>3417.72</v>
      </c>
      <c r="L116" s="273">
        <v>0</v>
      </c>
    </row>
    <row r="117" spans="1:12" ht="13.5" thickBot="1">
      <c r="A117" s="275" t="s">
        <v>607</v>
      </c>
      <c r="B117" s="275">
        <v>48</v>
      </c>
      <c r="C117" s="272"/>
      <c r="D117" s="276">
        <v>1610898.49</v>
      </c>
      <c r="E117" s="276">
        <v>1326066.29</v>
      </c>
      <c r="F117" s="276">
        <v>-79864.28</v>
      </c>
      <c r="G117" s="277">
        <v>0</v>
      </c>
      <c r="H117" s="276">
        <v>15194.59</v>
      </c>
      <c r="I117" s="277">
        <v>0</v>
      </c>
      <c r="J117" s="277">
        <v>0</v>
      </c>
      <c r="K117" s="276">
        <v>-64669.69</v>
      </c>
      <c r="L117" s="276">
        <v>12879.55</v>
      </c>
    </row>
    <row r="118" spans="1:12" ht="13.5" thickBot="1">
      <c r="A118" s="338" t="s">
        <v>491</v>
      </c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40"/>
    </row>
    <row r="119" spans="1:12" ht="13.5" thickBot="1">
      <c r="A119" s="272" t="s">
        <v>523</v>
      </c>
      <c r="B119" s="272" t="s">
        <v>522</v>
      </c>
      <c r="C119" s="273">
        <v>28971</v>
      </c>
      <c r="D119" s="274">
        <v>49302.12</v>
      </c>
      <c r="E119" s="274">
        <v>8172.72</v>
      </c>
      <c r="F119" s="273">
        <v>0</v>
      </c>
      <c r="G119" s="273">
        <v>0</v>
      </c>
      <c r="H119" s="273">
        <v>-57.94</v>
      </c>
      <c r="I119" s="273">
        <v>0</v>
      </c>
      <c r="J119" s="273">
        <v>0</v>
      </c>
      <c r="K119" s="273">
        <v>-57.94</v>
      </c>
      <c r="L119" s="273">
        <v>0</v>
      </c>
    </row>
    <row r="120" spans="1:12" ht="13.5" thickBot="1">
      <c r="A120" s="272" t="s">
        <v>525</v>
      </c>
      <c r="B120" s="272" t="s">
        <v>522</v>
      </c>
      <c r="C120" s="273">
        <v>41540</v>
      </c>
      <c r="D120" s="274">
        <v>60663.12</v>
      </c>
      <c r="E120" s="274">
        <v>5923.6</v>
      </c>
      <c r="F120" s="273">
        <v>0</v>
      </c>
      <c r="G120" s="273">
        <v>0</v>
      </c>
      <c r="H120" s="273">
        <v>660.48</v>
      </c>
      <c r="I120" s="273">
        <v>0</v>
      </c>
      <c r="J120" s="273">
        <v>0</v>
      </c>
      <c r="K120" s="273">
        <v>660.48</v>
      </c>
      <c r="L120" s="273">
        <v>236.77</v>
      </c>
    </row>
    <row r="121" spans="1:12" ht="13.5" thickBot="1">
      <c r="A121" s="272" t="s">
        <v>525</v>
      </c>
      <c r="B121" s="272" t="s">
        <v>526</v>
      </c>
      <c r="C121" s="273">
        <v>7815</v>
      </c>
      <c r="D121" s="274">
        <v>6394.47</v>
      </c>
      <c r="E121" s="274">
        <v>1114.42</v>
      </c>
      <c r="F121" s="274">
        <v>-5280.05</v>
      </c>
      <c r="G121" s="273">
        <v>0</v>
      </c>
      <c r="H121" s="273">
        <v>0</v>
      </c>
      <c r="I121" s="273">
        <v>0</v>
      </c>
      <c r="J121" s="273">
        <v>0</v>
      </c>
      <c r="K121" s="274">
        <v>-5280.05</v>
      </c>
      <c r="L121" s="273">
        <v>44.55</v>
      </c>
    </row>
    <row r="122" spans="1:12" ht="13.5" thickBot="1">
      <c r="A122" s="272" t="s">
        <v>528</v>
      </c>
      <c r="B122" s="272" t="s">
        <v>522</v>
      </c>
      <c r="C122" s="273">
        <v>15723</v>
      </c>
      <c r="D122" s="274">
        <v>24016.8</v>
      </c>
      <c r="E122" s="274">
        <v>5503.05</v>
      </c>
      <c r="F122" s="273">
        <v>0</v>
      </c>
      <c r="G122" s="273">
        <v>0</v>
      </c>
      <c r="H122" s="274">
        <v>1683.93</v>
      </c>
      <c r="I122" s="273">
        <v>0</v>
      </c>
      <c r="J122" s="273">
        <v>0</v>
      </c>
      <c r="K122" s="274">
        <v>1683.93</v>
      </c>
      <c r="L122" s="273">
        <v>-786.15</v>
      </c>
    </row>
    <row r="123" spans="1:12" ht="13.5" thickBot="1">
      <c r="A123" s="272" t="s">
        <v>530</v>
      </c>
      <c r="B123" s="272" t="s">
        <v>522</v>
      </c>
      <c r="C123" s="273">
        <v>30499</v>
      </c>
      <c r="D123" s="274">
        <v>46768.75</v>
      </c>
      <c r="E123" s="274">
        <v>4166.16</v>
      </c>
      <c r="F123" s="273">
        <v>0</v>
      </c>
      <c r="G123" s="273">
        <v>0</v>
      </c>
      <c r="H123" s="273">
        <v>247.04</v>
      </c>
      <c r="I123" s="273">
        <v>0</v>
      </c>
      <c r="J123" s="273">
        <v>0</v>
      </c>
      <c r="K123" s="273">
        <v>247.04</v>
      </c>
      <c r="L123" s="273">
        <v>64.04</v>
      </c>
    </row>
    <row r="124" spans="1:12" ht="13.5" thickBot="1">
      <c r="A124" s="272" t="s">
        <v>530</v>
      </c>
      <c r="B124" s="272" t="s">
        <v>526</v>
      </c>
      <c r="C124" s="273">
        <v>1708</v>
      </c>
      <c r="D124" s="274">
        <v>1587.8</v>
      </c>
      <c r="E124" s="273">
        <v>233.31</v>
      </c>
      <c r="F124" s="274">
        <v>-1354.49</v>
      </c>
      <c r="G124" s="273">
        <v>0</v>
      </c>
      <c r="H124" s="273">
        <v>0</v>
      </c>
      <c r="I124" s="273">
        <v>0</v>
      </c>
      <c r="J124" s="273">
        <v>0</v>
      </c>
      <c r="K124" s="274">
        <v>-1354.49</v>
      </c>
      <c r="L124" s="273">
        <v>3.58</v>
      </c>
    </row>
    <row r="125" spans="1:12" ht="13.5" thickBot="1">
      <c r="A125" s="272" t="s">
        <v>532</v>
      </c>
      <c r="B125" s="272" t="s">
        <v>522</v>
      </c>
      <c r="C125" s="273">
        <v>17198</v>
      </c>
      <c r="D125" s="274">
        <v>28692.21</v>
      </c>
      <c r="E125" s="274">
        <v>7878.4</v>
      </c>
      <c r="F125" s="273">
        <v>0</v>
      </c>
      <c r="G125" s="273">
        <v>0</v>
      </c>
      <c r="H125" s="273">
        <v>46.43</v>
      </c>
      <c r="I125" s="273">
        <v>0</v>
      </c>
      <c r="J125" s="273">
        <v>0</v>
      </c>
      <c r="K125" s="273">
        <v>46.43</v>
      </c>
      <c r="L125" s="273">
        <v>98.02</v>
      </c>
    </row>
    <row r="126" spans="1:12" ht="13.5" thickBot="1">
      <c r="A126" s="272" t="s">
        <v>532</v>
      </c>
      <c r="B126" s="272" t="s">
        <v>526</v>
      </c>
      <c r="C126" s="273">
        <v>1000</v>
      </c>
      <c r="D126" s="274">
        <v>1055.25</v>
      </c>
      <c r="E126" s="273">
        <v>458.1</v>
      </c>
      <c r="F126" s="273">
        <v>-597.15</v>
      </c>
      <c r="G126" s="273">
        <v>0</v>
      </c>
      <c r="H126" s="273">
        <v>0</v>
      </c>
      <c r="I126" s="273">
        <v>0</v>
      </c>
      <c r="J126" s="273">
        <v>0</v>
      </c>
      <c r="K126" s="273">
        <v>-597.15</v>
      </c>
      <c r="L126" s="273">
        <v>5.7</v>
      </c>
    </row>
    <row r="127" spans="1:12" ht="13.5" thickBot="1">
      <c r="A127" s="272" t="s">
        <v>534</v>
      </c>
      <c r="B127" s="272" t="s">
        <v>522</v>
      </c>
      <c r="C127" s="273">
        <v>10000</v>
      </c>
      <c r="D127" s="274">
        <v>7780</v>
      </c>
      <c r="E127" s="274">
        <v>2471</v>
      </c>
      <c r="F127" s="273">
        <v>0</v>
      </c>
      <c r="G127" s="273">
        <v>0</v>
      </c>
      <c r="H127" s="273">
        <v>38</v>
      </c>
      <c r="I127" s="273">
        <v>0</v>
      </c>
      <c r="J127" s="273">
        <v>0</v>
      </c>
      <c r="K127" s="273">
        <v>38</v>
      </c>
      <c r="L127" s="273">
        <v>18</v>
      </c>
    </row>
    <row r="128" spans="1:12" ht="13.5" thickBot="1">
      <c r="A128" s="272" t="s">
        <v>534</v>
      </c>
      <c r="B128" s="272" t="s">
        <v>526</v>
      </c>
      <c r="C128" s="273">
        <v>14511</v>
      </c>
      <c r="D128" s="274">
        <v>13684.76</v>
      </c>
      <c r="E128" s="274">
        <v>3585.67</v>
      </c>
      <c r="F128" s="274">
        <v>-10099.09</v>
      </c>
      <c r="G128" s="273">
        <v>0</v>
      </c>
      <c r="H128" s="273">
        <v>0</v>
      </c>
      <c r="I128" s="273">
        <v>0</v>
      </c>
      <c r="J128" s="273">
        <v>0</v>
      </c>
      <c r="K128" s="274">
        <v>-10099.09</v>
      </c>
      <c r="L128" s="273">
        <v>26.12</v>
      </c>
    </row>
    <row r="129" spans="1:12" ht="13.5" thickBot="1">
      <c r="A129" s="272" t="s">
        <v>536</v>
      </c>
      <c r="B129" s="272" t="s">
        <v>522</v>
      </c>
      <c r="C129" s="273">
        <v>40723</v>
      </c>
      <c r="D129" s="274">
        <v>31540.41</v>
      </c>
      <c r="E129" s="274">
        <v>15470.67</v>
      </c>
      <c r="F129" s="273">
        <v>0</v>
      </c>
      <c r="G129" s="273">
        <v>0</v>
      </c>
      <c r="H129" s="273">
        <v>-4.07</v>
      </c>
      <c r="I129" s="273">
        <v>0</v>
      </c>
      <c r="J129" s="273">
        <v>0</v>
      </c>
      <c r="K129" s="273">
        <v>-4.07</v>
      </c>
      <c r="L129" s="273">
        <v>0</v>
      </c>
    </row>
    <row r="130" spans="1:12" ht="13.5" thickBot="1">
      <c r="A130" s="272" t="s">
        <v>536</v>
      </c>
      <c r="B130" s="272" t="s">
        <v>526</v>
      </c>
      <c r="C130" s="273">
        <v>1000</v>
      </c>
      <c r="D130" s="274">
        <v>1618.05</v>
      </c>
      <c r="E130" s="273">
        <v>379.9</v>
      </c>
      <c r="F130" s="274">
        <v>-1238.15</v>
      </c>
      <c r="G130" s="273">
        <v>0</v>
      </c>
      <c r="H130" s="273">
        <v>0</v>
      </c>
      <c r="I130" s="273">
        <v>0</v>
      </c>
      <c r="J130" s="273">
        <v>0</v>
      </c>
      <c r="K130" s="274">
        <v>-1238.15</v>
      </c>
      <c r="L130" s="273">
        <v>0</v>
      </c>
    </row>
    <row r="131" spans="1:12" ht="13.5" thickBot="1">
      <c r="A131" s="272" t="s">
        <v>538</v>
      </c>
      <c r="B131" s="272" t="s">
        <v>522</v>
      </c>
      <c r="C131" s="273">
        <v>13000</v>
      </c>
      <c r="D131" s="274">
        <v>11744</v>
      </c>
      <c r="E131" s="274">
        <v>2830.1</v>
      </c>
      <c r="F131" s="273">
        <v>0</v>
      </c>
      <c r="G131" s="273">
        <v>0</v>
      </c>
      <c r="H131" s="273">
        <v>-92.3</v>
      </c>
      <c r="I131" s="273">
        <v>0</v>
      </c>
      <c r="J131" s="273">
        <v>0</v>
      </c>
      <c r="K131" s="273">
        <v>-92.3</v>
      </c>
      <c r="L131" s="273">
        <v>-104</v>
      </c>
    </row>
    <row r="132" spans="1:12" ht="13.5" thickBot="1">
      <c r="A132" s="272" t="s">
        <v>538</v>
      </c>
      <c r="B132" s="272" t="s">
        <v>526</v>
      </c>
      <c r="C132" s="273">
        <v>5258</v>
      </c>
      <c r="D132" s="274">
        <v>4586.95</v>
      </c>
      <c r="E132" s="274">
        <v>1144.67</v>
      </c>
      <c r="F132" s="274">
        <v>-3442.28</v>
      </c>
      <c r="G132" s="273">
        <v>0</v>
      </c>
      <c r="H132" s="273">
        <v>0</v>
      </c>
      <c r="I132" s="273">
        <v>0</v>
      </c>
      <c r="J132" s="273">
        <v>0</v>
      </c>
      <c r="K132" s="274">
        <v>-3442.28</v>
      </c>
      <c r="L132" s="273">
        <v>-42.06</v>
      </c>
    </row>
    <row r="133" spans="1:12" ht="13.5" thickBot="1">
      <c r="A133" s="272" t="s">
        <v>540</v>
      </c>
      <c r="B133" s="272" t="s">
        <v>526</v>
      </c>
      <c r="C133" s="273">
        <v>2000</v>
      </c>
      <c r="D133" s="274">
        <v>1407</v>
      </c>
      <c r="E133" s="273">
        <v>0</v>
      </c>
      <c r="F133" s="274">
        <v>-1407</v>
      </c>
      <c r="G133" s="273">
        <v>0</v>
      </c>
      <c r="H133" s="273">
        <v>0</v>
      </c>
      <c r="I133" s="273">
        <v>0</v>
      </c>
      <c r="J133" s="273">
        <v>0</v>
      </c>
      <c r="K133" s="274">
        <v>-1407</v>
      </c>
      <c r="L133" s="273">
        <v>0</v>
      </c>
    </row>
    <row r="134" spans="1:12" ht="13.5" thickBot="1">
      <c r="A134" s="272" t="s">
        <v>542</v>
      </c>
      <c r="B134" s="272" t="s">
        <v>526</v>
      </c>
      <c r="C134" s="273">
        <v>10519</v>
      </c>
      <c r="D134" s="274">
        <v>32854.92</v>
      </c>
      <c r="E134" s="274">
        <v>6031.59</v>
      </c>
      <c r="F134" s="274">
        <v>-26823.33</v>
      </c>
      <c r="G134" s="273">
        <v>0</v>
      </c>
      <c r="H134" s="273">
        <v>0</v>
      </c>
      <c r="I134" s="273">
        <v>0</v>
      </c>
      <c r="J134" s="273">
        <v>0</v>
      </c>
      <c r="K134" s="274">
        <v>-26823.33</v>
      </c>
      <c r="L134" s="274">
        <v>1485.28</v>
      </c>
    </row>
    <row r="135" spans="1:12" ht="13.5" thickBot="1">
      <c r="A135" s="272" t="s">
        <v>544</v>
      </c>
      <c r="B135" s="272" t="s">
        <v>522</v>
      </c>
      <c r="C135" s="273">
        <v>2000</v>
      </c>
      <c r="D135" s="274">
        <v>2579.12</v>
      </c>
      <c r="E135" s="274">
        <v>1599.8</v>
      </c>
      <c r="F135" s="273">
        <v>0</v>
      </c>
      <c r="G135" s="273">
        <v>0</v>
      </c>
      <c r="H135" s="273">
        <v>250.4</v>
      </c>
      <c r="I135" s="273">
        <v>0</v>
      </c>
      <c r="J135" s="273">
        <v>0</v>
      </c>
      <c r="K135" s="273">
        <v>250.4</v>
      </c>
      <c r="L135" s="273">
        <v>0</v>
      </c>
    </row>
    <row r="136" spans="1:12" ht="13.5" thickBot="1">
      <c r="A136" s="272" t="s">
        <v>546</v>
      </c>
      <c r="B136" s="272" t="s">
        <v>522</v>
      </c>
      <c r="C136" s="273">
        <v>1714</v>
      </c>
      <c r="D136" s="274">
        <v>1776.06</v>
      </c>
      <c r="E136" s="273">
        <v>65.13</v>
      </c>
      <c r="F136" s="273">
        <v>0</v>
      </c>
      <c r="G136" s="273">
        <v>0</v>
      </c>
      <c r="H136" s="273">
        <v>-2.92</v>
      </c>
      <c r="I136" s="273">
        <v>0</v>
      </c>
      <c r="J136" s="273">
        <v>0</v>
      </c>
      <c r="K136" s="273">
        <v>-2.92</v>
      </c>
      <c r="L136" s="273">
        <v>-2.92</v>
      </c>
    </row>
    <row r="137" spans="1:12" ht="13.5" thickBot="1">
      <c r="A137" s="272" t="s">
        <v>548</v>
      </c>
      <c r="B137" s="272" t="s">
        <v>526</v>
      </c>
      <c r="C137" s="273">
        <v>21</v>
      </c>
      <c r="D137" s="274">
        <v>52617.79</v>
      </c>
      <c r="E137" s="274">
        <v>26715.22</v>
      </c>
      <c r="F137" s="274">
        <v>-25902.57</v>
      </c>
      <c r="G137" s="273">
        <v>0</v>
      </c>
      <c r="H137" s="273">
        <v>0</v>
      </c>
      <c r="I137" s="273">
        <v>0</v>
      </c>
      <c r="J137" s="273">
        <v>0</v>
      </c>
      <c r="K137" s="274">
        <v>-25902.57</v>
      </c>
      <c r="L137" s="274">
        <v>1527.13</v>
      </c>
    </row>
    <row r="138" spans="1:12" ht="13.5" thickBot="1">
      <c r="A138" s="272" t="s">
        <v>550</v>
      </c>
      <c r="B138" s="272" t="s">
        <v>522</v>
      </c>
      <c r="C138" s="273">
        <v>246440</v>
      </c>
      <c r="D138" s="274">
        <v>246440</v>
      </c>
      <c r="E138" s="274">
        <v>145670.68</v>
      </c>
      <c r="F138" s="273">
        <v>0</v>
      </c>
      <c r="G138" s="273">
        <v>0</v>
      </c>
      <c r="H138" s="274">
        <v>2834.06</v>
      </c>
      <c r="I138" s="273">
        <v>0</v>
      </c>
      <c r="J138" s="273">
        <v>0</v>
      </c>
      <c r="K138" s="274">
        <v>2834.06</v>
      </c>
      <c r="L138" s="274">
        <v>-1626.51</v>
      </c>
    </row>
    <row r="139" spans="1:12" ht="13.5" thickBot="1">
      <c r="A139" s="272" t="s">
        <v>550</v>
      </c>
      <c r="B139" s="272" t="s">
        <v>526</v>
      </c>
      <c r="C139" s="273">
        <v>141593</v>
      </c>
      <c r="D139" s="274">
        <v>141593</v>
      </c>
      <c r="E139" s="274">
        <v>83695.62</v>
      </c>
      <c r="F139" s="274">
        <v>-57897.38</v>
      </c>
      <c r="G139" s="273">
        <v>0</v>
      </c>
      <c r="H139" s="273">
        <v>0</v>
      </c>
      <c r="I139" s="273">
        <v>0</v>
      </c>
      <c r="J139" s="273">
        <v>0</v>
      </c>
      <c r="K139" s="274">
        <v>-57897.38</v>
      </c>
      <c r="L139" s="273">
        <v>-934.52</v>
      </c>
    </row>
    <row r="140" spans="1:12" ht="13.5" thickBot="1">
      <c r="A140" s="272" t="s">
        <v>552</v>
      </c>
      <c r="B140" s="272" t="s">
        <v>522</v>
      </c>
      <c r="C140" s="273">
        <v>37883</v>
      </c>
      <c r="D140" s="274">
        <v>19473.43</v>
      </c>
      <c r="E140" s="274">
        <v>1469.86</v>
      </c>
      <c r="F140" s="273">
        <v>0</v>
      </c>
      <c r="G140" s="273">
        <v>0</v>
      </c>
      <c r="H140" s="273">
        <v>22.73</v>
      </c>
      <c r="I140" s="273">
        <v>0</v>
      </c>
      <c r="J140" s="273">
        <v>0</v>
      </c>
      <c r="K140" s="273">
        <v>22.73</v>
      </c>
      <c r="L140" s="273">
        <v>22.73</v>
      </c>
    </row>
    <row r="141" spans="1:12" ht="13.5" thickBot="1">
      <c r="A141" s="272" t="s">
        <v>554</v>
      </c>
      <c r="B141" s="272" t="s">
        <v>522</v>
      </c>
      <c r="C141" s="273">
        <v>12395</v>
      </c>
      <c r="D141" s="274">
        <v>4410.5</v>
      </c>
      <c r="E141" s="273">
        <v>78.09</v>
      </c>
      <c r="F141" s="273">
        <v>0</v>
      </c>
      <c r="G141" s="273">
        <v>0</v>
      </c>
      <c r="H141" s="273">
        <v>6.2</v>
      </c>
      <c r="I141" s="273">
        <v>0</v>
      </c>
      <c r="J141" s="273">
        <v>0</v>
      </c>
      <c r="K141" s="273">
        <v>6.2</v>
      </c>
      <c r="L141" s="273">
        <v>3.72</v>
      </c>
    </row>
    <row r="142" spans="1:12" ht="13.5" thickBot="1">
      <c r="A142" s="272" t="s">
        <v>554</v>
      </c>
      <c r="B142" s="272" t="s">
        <v>526</v>
      </c>
      <c r="C142" s="273">
        <v>16020</v>
      </c>
      <c r="D142" s="274">
        <v>7469.99</v>
      </c>
      <c r="E142" s="273">
        <v>100.93</v>
      </c>
      <c r="F142" s="274">
        <v>-7369.06</v>
      </c>
      <c r="G142" s="273">
        <v>0</v>
      </c>
      <c r="H142" s="273">
        <v>0</v>
      </c>
      <c r="I142" s="273">
        <v>0</v>
      </c>
      <c r="J142" s="273">
        <v>0</v>
      </c>
      <c r="K142" s="274">
        <v>-7369.06</v>
      </c>
      <c r="L142" s="273">
        <v>4.81</v>
      </c>
    </row>
    <row r="143" spans="1:12" ht="13.5" thickBot="1">
      <c r="A143" s="272" t="s">
        <v>556</v>
      </c>
      <c r="B143" s="272" t="s">
        <v>526</v>
      </c>
      <c r="C143" s="273">
        <v>23916</v>
      </c>
      <c r="D143" s="274">
        <v>18599.6</v>
      </c>
      <c r="E143" s="274">
        <v>1152.75</v>
      </c>
      <c r="F143" s="274">
        <v>-17446.85</v>
      </c>
      <c r="G143" s="273">
        <v>0</v>
      </c>
      <c r="H143" s="273">
        <v>0</v>
      </c>
      <c r="I143" s="273">
        <v>0</v>
      </c>
      <c r="J143" s="273">
        <v>0</v>
      </c>
      <c r="K143" s="274">
        <v>-17446.85</v>
      </c>
      <c r="L143" s="273">
        <v>14.35</v>
      </c>
    </row>
    <row r="144" spans="1:12" ht="13.5" thickBot="1">
      <c r="A144" s="272" t="s">
        <v>556</v>
      </c>
      <c r="B144" s="272" t="s">
        <v>522</v>
      </c>
      <c r="C144" s="273">
        <v>10000</v>
      </c>
      <c r="D144" s="274">
        <v>2365</v>
      </c>
      <c r="E144" s="273">
        <v>482</v>
      </c>
      <c r="F144" s="273">
        <v>0</v>
      </c>
      <c r="G144" s="273">
        <v>0</v>
      </c>
      <c r="H144" s="273">
        <v>18</v>
      </c>
      <c r="I144" s="273">
        <v>0</v>
      </c>
      <c r="J144" s="273">
        <v>0</v>
      </c>
      <c r="K144" s="273">
        <v>18</v>
      </c>
      <c r="L144" s="273">
        <v>6</v>
      </c>
    </row>
    <row r="145" spans="1:12" ht="13.5" thickBot="1">
      <c r="A145" s="272" t="s">
        <v>558</v>
      </c>
      <c r="B145" s="272" t="s">
        <v>522</v>
      </c>
      <c r="C145" s="273">
        <v>85000</v>
      </c>
      <c r="D145" s="274">
        <v>91953.14</v>
      </c>
      <c r="E145" s="274">
        <v>76534</v>
      </c>
      <c r="F145" s="273">
        <v>0</v>
      </c>
      <c r="G145" s="273">
        <v>0</v>
      </c>
      <c r="H145" s="274">
        <v>-2414</v>
      </c>
      <c r="I145" s="273">
        <v>0</v>
      </c>
      <c r="J145" s="273">
        <v>0</v>
      </c>
      <c r="K145" s="274">
        <v>-2414</v>
      </c>
      <c r="L145" s="274">
        <v>-10302</v>
      </c>
    </row>
    <row r="146" spans="1:12" ht="13.5" thickBot="1">
      <c r="A146" s="272" t="s">
        <v>558</v>
      </c>
      <c r="B146" s="272" t="s">
        <v>526</v>
      </c>
      <c r="C146" s="273">
        <v>1091</v>
      </c>
      <c r="D146" s="274">
        <v>2081.53</v>
      </c>
      <c r="E146" s="273">
        <v>982.34</v>
      </c>
      <c r="F146" s="274">
        <v>-1099.19</v>
      </c>
      <c r="G146" s="273">
        <v>0</v>
      </c>
      <c r="H146" s="273">
        <v>0</v>
      </c>
      <c r="I146" s="273">
        <v>0</v>
      </c>
      <c r="J146" s="273">
        <v>0</v>
      </c>
      <c r="K146" s="274">
        <v>-1099.19</v>
      </c>
      <c r="L146" s="273">
        <v>-132.23</v>
      </c>
    </row>
    <row r="147" spans="1:12" ht="13.5" thickBot="1">
      <c r="A147" s="338" t="s">
        <v>130</v>
      </c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40"/>
    </row>
    <row r="148" spans="1:12" ht="13.5" thickBot="1">
      <c r="A148" s="272" t="s">
        <v>559</v>
      </c>
      <c r="B148" s="272" t="s">
        <v>522</v>
      </c>
      <c r="C148" s="273">
        <v>20000</v>
      </c>
      <c r="D148" s="274">
        <v>5637.2</v>
      </c>
      <c r="E148" s="274">
        <v>6030</v>
      </c>
      <c r="F148" s="273">
        <v>0</v>
      </c>
      <c r="G148" s="273">
        <v>0</v>
      </c>
      <c r="H148" s="273">
        <v>-146.94</v>
      </c>
      <c r="I148" s="273">
        <v>0</v>
      </c>
      <c r="J148" s="273">
        <v>0</v>
      </c>
      <c r="K148" s="273">
        <v>-146.94</v>
      </c>
      <c r="L148" s="273">
        <v>0</v>
      </c>
    </row>
    <row r="149" spans="1:12" ht="13.5" thickBot="1">
      <c r="A149" s="272" t="s">
        <v>560</v>
      </c>
      <c r="B149" s="272" t="s">
        <v>522</v>
      </c>
      <c r="C149" s="273">
        <v>20266</v>
      </c>
      <c r="D149" s="274">
        <v>5950.93</v>
      </c>
      <c r="E149" s="274">
        <v>8025.34</v>
      </c>
      <c r="F149" s="273">
        <v>0</v>
      </c>
      <c r="G149" s="273">
        <v>0</v>
      </c>
      <c r="H149" s="273">
        <v>0</v>
      </c>
      <c r="I149" s="273">
        <v>0</v>
      </c>
      <c r="J149" s="273">
        <v>0</v>
      </c>
      <c r="K149" s="273">
        <v>0</v>
      </c>
      <c r="L149" s="273">
        <v>0</v>
      </c>
    </row>
    <row r="150" spans="1:12" ht="13.5" thickBot="1">
      <c r="A150" s="272" t="s">
        <v>560</v>
      </c>
      <c r="B150" s="272" t="s">
        <v>526</v>
      </c>
      <c r="C150" s="273">
        <v>42000</v>
      </c>
      <c r="D150" s="274">
        <v>6654.42</v>
      </c>
      <c r="E150" s="274">
        <v>16632</v>
      </c>
      <c r="F150" s="274">
        <v>9977.58</v>
      </c>
      <c r="G150" s="273">
        <v>0</v>
      </c>
      <c r="H150" s="273">
        <v>0</v>
      </c>
      <c r="I150" s="273">
        <v>0</v>
      </c>
      <c r="J150" s="273">
        <v>0</v>
      </c>
      <c r="K150" s="274">
        <v>9977.58</v>
      </c>
      <c r="L150" s="273">
        <v>0</v>
      </c>
    </row>
    <row r="151" spans="1:12" ht="13.5" thickBot="1">
      <c r="A151" s="272" t="s">
        <v>561</v>
      </c>
      <c r="B151" s="272" t="s">
        <v>522</v>
      </c>
      <c r="C151" s="273">
        <v>23000</v>
      </c>
      <c r="D151" s="274">
        <v>7409.3</v>
      </c>
      <c r="E151" s="274">
        <v>9158.6</v>
      </c>
      <c r="F151" s="273">
        <v>0</v>
      </c>
      <c r="G151" s="273">
        <v>0</v>
      </c>
      <c r="H151" s="273">
        <v>4.6</v>
      </c>
      <c r="I151" s="273">
        <v>0</v>
      </c>
      <c r="J151" s="273">
        <v>0</v>
      </c>
      <c r="K151" s="273">
        <v>4.6</v>
      </c>
      <c r="L151" s="273">
        <v>0</v>
      </c>
    </row>
    <row r="152" spans="1:12" ht="13.5" thickBot="1">
      <c r="A152" s="272" t="s">
        <v>561</v>
      </c>
      <c r="B152" s="272" t="s">
        <v>526</v>
      </c>
      <c r="C152" s="273">
        <v>42000</v>
      </c>
      <c r="D152" s="274">
        <v>6322.54</v>
      </c>
      <c r="E152" s="274">
        <v>16724.4</v>
      </c>
      <c r="F152" s="274">
        <v>10401.86</v>
      </c>
      <c r="G152" s="273">
        <v>0</v>
      </c>
      <c r="H152" s="273">
        <v>0</v>
      </c>
      <c r="I152" s="273">
        <v>0</v>
      </c>
      <c r="J152" s="273">
        <v>0</v>
      </c>
      <c r="K152" s="274">
        <v>10401.86</v>
      </c>
      <c r="L152" s="273">
        <v>0</v>
      </c>
    </row>
    <row r="153" spans="1:12" ht="13.5" thickBot="1">
      <c r="A153" s="272" t="s">
        <v>562</v>
      </c>
      <c r="B153" s="272" t="s">
        <v>526</v>
      </c>
      <c r="C153" s="273">
        <v>42000</v>
      </c>
      <c r="D153" s="274">
        <v>6350.38</v>
      </c>
      <c r="E153" s="274">
        <v>16728.6</v>
      </c>
      <c r="F153" s="274">
        <v>10378.22</v>
      </c>
      <c r="G153" s="273">
        <v>0</v>
      </c>
      <c r="H153" s="273">
        <v>0</v>
      </c>
      <c r="I153" s="273">
        <v>0</v>
      </c>
      <c r="J153" s="273">
        <v>0</v>
      </c>
      <c r="K153" s="274">
        <v>10378.22</v>
      </c>
      <c r="L153" s="273">
        <v>0</v>
      </c>
    </row>
    <row r="154" spans="1:12" ht="13.5" thickBot="1">
      <c r="A154" s="272" t="s">
        <v>562</v>
      </c>
      <c r="B154" s="272" t="s">
        <v>522</v>
      </c>
      <c r="C154" s="273">
        <v>61000</v>
      </c>
      <c r="D154" s="274">
        <v>19390.74</v>
      </c>
      <c r="E154" s="274">
        <v>24296.3</v>
      </c>
      <c r="F154" s="273">
        <v>0</v>
      </c>
      <c r="G154" s="273">
        <v>0</v>
      </c>
      <c r="H154" s="273">
        <v>91.5</v>
      </c>
      <c r="I154" s="273">
        <v>0</v>
      </c>
      <c r="J154" s="273">
        <v>0</v>
      </c>
      <c r="K154" s="273">
        <v>91.5</v>
      </c>
      <c r="L154" s="273">
        <v>0</v>
      </c>
    </row>
    <row r="155" spans="1:12" ht="13.5" thickBot="1">
      <c r="A155" s="272" t="s">
        <v>563</v>
      </c>
      <c r="B155" s="272" t="s">
        <v>522</v>
      </c>
      <c r="C155" s="273">
        <v>5000</v>
      </c>
      <c r="D155" s="274">
        <v>1968.2</v>
      </c>
      <c r="E155" s="274">
        <v>2471.5</v>
      </c>
      <c r="F155" s="273">
        <v>0</v>
      </c>
      <c r="G155" s="273">
        <v>0</v>
      </c>
      <c r="H155" s="273">
        <v>0.5</v>
      </c>
      <c r="I155" s="273">
        <v>0</v>
      </c>
      <c r="J155" s="273">
        <v>0</v>
      </c>
      <c r="K155" s="273">
        <v>0.5</v>
      </c>
      <c r="L155" s="273">
        <v>0</v>
      </c>
    </row>
    <row r="156" spans="1:12" ht="13.5" thickBot="1">
      <c r="A156" s="272" t="s">
        <v>563</v>
      </c>
      <c r="B156" s="272" t="s">
        <v>526</v>
      </c>
      <c r="C156" s="273">
        <v>57000</v>
      </c>
      <c r="D156" s="274">
        <v>11307.67</v>
      </c>
      <c r="E156" s="274">
        <v>28175.1</v>
      </c>
      <c r="F156" s="274">
        <v>16867.43</v>
      </c>
      <c r="G156" s="273">
        <v>0</v>
      </c>
      <c r="H156" s="273">
        <v>0</v>
      </c>
      <c r="I156" s="273">
        <v>0</v>
      </c>
      <c r="J156" s="273">
        <v>0</v>
      </c>
      <c r="K156" s="274">
        <v>16867.43</v>
      </c>
      <c r="L156" s="273">
        <v>0</v>
      </c>
    </row>
    <row r="157" spans="1:12" ht="13.5" thickBot="1">
      <c r="A157" s="272" t="s">
        <v>564</v>
      </c>
      <c r="B157" s="272" t="s">
        <v>526</v>
      </c>
      <c r="C157" s="273">
        <v>60000</v>
      </c>
      <c r="D157" s="274">
        <v>18644.45</v>
      </c>
      <c r="E157" s="274">
        <v>35280</v>
      </c>
      <c r="F157" s="274">
        <v>16635.55</v>
      </c>
      <c r="G157" s="273">
        <v>0</v>
      </c>
      <c r="H157" s="273">
        <v>0</v>
      </c>
      <c r="I157" s="273">
        <v>0</v>
      </c>
      <c r="J157" s="273">
        <v>0</v>
      </c>
      <c r="K157" s="274">
        <v>16635.55</v>
      </c>
      <c r="L157" s="273">
        <v>0</v>
      </c>
    </row>
    <row r="158" spans="1:12" ht="13.5" thickBot="1">
      <c r="A158" s="272" t="s">
        <v>564</v>
      </c>
      <c r="B158" s="272" t="s">
        <v>522</v>
      </c>
      <c r="C158" s="273">
        <v>145296</v>
      </c>
      <c r="D158" s="274">
        <v>62893.31</v>
      </c>
      <c r="E158" s="274">
        <v>85434.05</v>
      </c>
      <c r="F158" s="273">
        <v>0</v>
      </c>
      <c r="G158" s="273">
        <v>0</v>
      </c>
      <c r="H158" s="273">
        <v>0</v>
      </c>
      <c r="I158" s="273">
        <v>0</v>
      </c>
      <c r="J158" s="273">
        <v>0</v>
      </c>
      <c r="K158" s="273">
        <v>0</v>
      </c>
      <c r="L158" s="273">
        <v>0</v>
      </c>
    </row>
    <row r="159" spans="1:12" ht="13.5" thickBot="1">
      <c r="A159" s="272" t="s">
        <v>565</v>
      </c>
      <c r="B159" s="272" t="s">
        <v>526</v>
      </c>
      <c r="C159" s="273">
        <v>42500</v>
      </c>
      <c r="D159" s="274">
        <v>10380.43</v>
      </c>
      <c r="E159" s="274">
        <v>25143</v>
      </c>
      <c r="F159" s="274">
        <v>14762.57</v>
      </c>
      <c r="G159" s="273">
        <v>0</v>
      </c>
      <c r="H159" s="273">
        <v>0</v>
      </c>
      <c r="I159" s="273">
        <v>0</v>
      </c>
      <c r="J159" s="273">
        <v>0</v>
      </c>
      <c r="K159" s="274">
        <v>14762.57</v>
      </c>
      <c r="L159" s="273">
        <v>0</v>
      </c>
    </row>
    <row r="160" spans="1:12" ht="13.5" thickBot="1">
      <c r="A160" s="272" t="s">
        <v>565</v>
      </c>
      <c r="B160" s="272" t="s">
        <v>522</v>
      </c>
      <c r="C160" s="273">
        <v>324348</v>
      </c>
      <c r="D160" s="274">
        <v>134594.33</v>
      </c>
      <c r="E160" s="274">
        <v>191884.28</v>
      </c>
      <c r="F160" s="273">
        <v>0</v>
      </c>
      <c r="G160" s="273">
        <v>0</v>
      </c>
      <c r="H160" s="273">
        <v>-64.87</v>
      </c>
      <c r="I160" s="273">
        <v>0</v>
      </c>
      <c r="J160" s="273">
        <v>0</v>
      </c>
      <c r="K160" s="273">
        <v>-64.87</v>
      </c>
      <c r="L160" s="273">
        <v>0</v>
      </c>
    </row>
    <row r="161" spans="1:12" ht="13.5" thickBot="1">
      <c r="A161" s="272" t="s">
        <v>566</v>
      </c>
      <c r="B161" s="272" t="s">
        <v>522</v>
      </c>
      <c r="C161" s="273">
        <v>64000</v>
      </c>
      <c r="D161" s="274">
        <v>26529.03</v>
      </c>
      <c r="E161" s="274">
        <v>37478.4</v>
      </c>
      <c r="F161" s="273">
        <v>0</v>
      </c>
      <c r="G161" s="273">
        <v>0</v>
      </c>
      <c r="H161" s="273">
        <v>38.4</v>
      </c>
      <c r="I161" s="273">
        <v>0</v>
      </c>
      <c r="J161" s="273">
        <v>0</v>
      </c>
      <c r="K161" s="273">
        <v>38.4</v>
      </c>
      <c r="L161" s="273">
        <v>38.4</v>
      </c>
    </row>
    <row r="162" spans="1:12" ht="13.5" thickBot="1">
      <c r="A162" s="272" t="s">
        <v>567</v>
      </c>
      <c r="B162" s="272" t="s">
        <v>522</v>
      </c>
      <c r="C162" s="273">
        <v>99609</v>
      </c>
      <c r="D162" s="274">
        <v>55709.52</v>
      </c>
      <c r="E162" s="274">
        <v>68680.41</v>
      </c>
      <c r="F162" s="273">
        <v>0</v>
      </c>
      <c r="G162" s="273">
        <v>0</v>
      </c>
      <c r="H162" s="273">
        <v>139.46</v>
      </c>
      <c r="I162" s="273">
        <v>0</v>
      </c>
      <c r="J162" s="273">
        <v>0</v>
      </c>
      <c r="K162" s="273">
        <v>139.46</v>
      </c>
      <c r="L162" s="273">
        <v>0</v>
      </c>
    </row>
    <row r="163" spans="1:12" ht="13.5" thickBot="1">
      <c r="A163" s="272" t="s">
        <v>568</v>
      </c>
      <c r="B163" s="272" t="s">
        <v>522</v>
      </c>
      <c r="C163" s="273">
        <v>144000</v>
      </c>
      <c r="D163" s="274">
        <v>94344.67</v>
      </c>
      <c r="E163" s="274">
        <v>112550.4</v>
      </c>
      <c r="F163" s="273">
        <v>0</v>
      </c>
      <c r="G163" s="273">
        <v>0</v>
      </c>
      <c r="H163" s="273">
        <v>115.2</v>
      </c>
      <c r="I163" s="273">
        <v>0</v>
      </c>
      <c r="J163" s="273">
        <v>0</v>
      </c>
      <c r="K163" s="273">
        <v>115.2</v>
      </c>
      <c r="L163" s="273">
        <v>115.2</v>
      </c>
    </row>
    <row r="164" spans="1:12" ht="13.5" thickBot="1">
      <c r="A164" s="272" t="s">
        <v>569</v>
      </c>
      <c r="B164" s="272" t="s">
        <v>522</v>
      </c>
      <c r="C164" s="273">
        <v>20000</v>
      </c>
      <c r="D164" s="274">
        <v>16055.35</v>
      </c>
      <c r="E164" s="274">
        <v>17586</v>
      </c>
      <c r="F164" s="273">
        <v>0</v>
      </c>
      <c r="G164" s="273">
        <v>0</v>
      </c>
      <c r="H164" s="273">
        <v>-252</v>
      </c>
      <c r="I164" s="273">
        <v>0</v>
      </c>
      <c r="J164" s="273">
        <v>0</v>
      </c>
      <c r="K164" s="273">
        <v>-252</v>
      </c>
      <c r="L164" s="273">
        <v>0</v>
      </c>
    </row>
    <row r="165" spans="1:12" ht="13.5" thickBot="1">
      <c r="A165" s="272" t="s">
        <v>570</v>
      </c>
      <c r="B165" s="272" t="s">
        <v>522</v>
      </c>
      <c r="C165" s="273">
        <v>12000</v>
      </c>
      <c r="D165" s="274">
        <v>10785.92</v>
      </c>
      <c r="E165" s="274">
        <v>11676</v>
      </c>
      <c r="F165" s="273">
        <v>0</v>
      </c>
      <c r="G165" s="273">
        <v>0</v>
      </c>
      <c r="H165" s="273">
        <v>-186</v>
      </c>
      <c r="I165" s="273">
        <v>0</v>
      </c>
      <c r="J165" s="273">
        <v>0</v>
      </c>
      <c r="K165" s="273">
        <v>-186</v>
      </c>
      <c r="L165" s="273">
        <v>0</v>
      </c>
    </row>
    <row r="166" spans="1:12" ht="13.5" thickBot="1">
      <c r="A166" s="272" t="s">
        <v>570</v>
      </c>
      <c r="B166" s="272" t="s">
        <v>526</v>
      </c>
      <c r="C166" s="273">
        <v>21800</v>
      </c>
      <c r="D166" s="274">
        <v>21557.31</v>
      </c>
      <c r="E166" s="274">
        <v>21211.4</v>
      </c>
      <c r="F166" s="273">
        <v>-345.91</v>
      </c>
      <c r="G166" s="273">
        <v>0</v>
      </c>
      <c r="H166" s="273">
        <v>0</v>
      </c>
      <c r="I166" s="273">
        <v>0</v>
      </c>
      <c r="J166" s="273">
        <v>0</v>
      </c>
      <c r="K166" s="273">
        <v>-345.91</v>
      </c>
      <c r="L166" s="273">
        <v>0</v>
      </c>
    </row>
    <row r="167" spans="1:12" ht="13.5" thickBot="1">
      <c r="A167" s="272" t="s">
        <v>571</v>
      </c>
      <c r="B167" s="272" t="s">
        <v>526</v>
      </c>
      <c r="C167" s="273">
        <v>182242</v>
      </c>
      <c r="D167" s="274">
        <v>173357.02</v>
      </c>
      <c r="E167" s="274">
        <v>176774.74</v>
      </c>
      <c r="F167" s="274">
        <v>3417.72</v>
      </c>
      <c r="G167" s="273">
        <v>0</v>
      </c>
      <c r="H167" s="273">
        <v>0</v>
      </c>
      <c r="I167" s="273">
        <v>0</v>
      </c>
      <c r="J167" s="273">
        <v>0</v>
      </c>
      <c r="K167" s="274">
        <v>3417.72</v>
      </c>
      <c r="L167" s="273">
        <v>0</v>
      </c>
    </row>
    <row r="168" spans="1:12" ht="13.5" thickBot="1">
      <c r="A168" s="275" t="s">
        <v>607</v>
      </c>
      <c r="B168" s="275">
        <v>48</v>
      </c>
      <c r="C168" s="272"/>
      <c r="D168" s="276">
        <v>1610898.49</v>
      </c>
      <c r="E168" s="276">
        <v>1315850.3</v>
      </c>
      <c r="F168" s="276">
        <v>-77861.57</v>
      </c>
      <c r="G168" s="277">
        <v>0</v>
      </c>
      <c r="H168" s="276">
        <v>2975.89</v>
      </c>
      <c r="I168" s="277">
        <v>0</v>
      </c>
      <c r="J168" s="277">
        <v>0</v>
      </c>
      <c r="K168" s="276">
        <v>-74885.68</v>
      </c>
      <c r="L168" s="276">
        <v>-10215.99</v>
      </c>
    </row>
    <row r="169" spans="1:10" ht="12.75">
      <c r="A169" s="248"/>
      <c r="B169" s="248"/>
      <c r="C169" s="249"/>
      <c r="D169" s="249"/>
      <c r="E169" s="249"/>
      <c r="F169" s="249"/>
      <c r="G169" s="249"/>
      <c r="H169" s="249"/>
      <c r="I169" s="249"/>
      <c r="J169" s="249"/>
    </row>
    <row r="170" spans="1:10" ht="12.75">
      <c r="A170" s="248"/>
      <c r="B170" s="248"/>
      <c r="C170" s="249"/>
      <c r="D170" s="249"/>
      <c r="E170" s="249"/>
      <c r="F170" s="249"/>
      <c r="G170" s="249"/>
      <c r="H170" s="249"/>
      <c r="I170" s="249"/>
      <c r="J170" s="249"/>
    </row>
    <row r="171" spans="1:12" ht="12.75">
      <c r="A171" s="247" t="s">
        <v>468</v>
      </c>
      <c r="B171" s="247"/>
      <c r="C171" s="250"/>
      <c r="D171" s="250"/>
      <c r="E171" s="250"/>
      <c r="F171" s="250"/>
      <c r="G171" s="250"/>
      <c r="H171" s="250"/>
      <c r="I171" s="258" t="s">
        <v>469</v>
      </c>
      <c r="J171" s="258"/>
      <c r="K171" s="258"/>
      <c r="L171" s="258"/>
    </row>
    <row r="172" spans="1:12" ht="12.75">
      <c r="A172" s="247" t="s">
        <v>509</v>
      </c>
      <c r="B172" s="247"/>
      <c r="C172" s="250"/>
      <c r="D172" s="250" t="s">
        <v>470</v>
      </c>
      <c r="E172" s="250"/>
      <c r="F172" s="250" t="s">
        <v>222</v>
      </c>
      <c r="H172" s="278" t="s">
        <v>573</v>
      </c>
      <c r="I172" s="278"/>
      <c r="J172" s="278"/>
      <c r="K172" s="278"/>
      <c r="L172" s="278"/>
    </row>
    <row r="173" spans="1:6" ht="12.75">
      <c r="A173" s="247"/>
      <c r="B173" s="247"/>
      <c r="C173" s="250"/>
      <c r="D173" s="250"/>
      <c r="E173" s="250"/>
      <c r="F173" s="250"/>
    </row>
    <row r="174" spans="1:10" ht="12.75">
      <c r="A174" s="248"/>
      <c r="B174" s="248"/>
      <c r="C174" s="249"/>
      <c r="D174" s="249"/>
      <c r="E174" s="249"/>
      <c r="F174" s="249"/>
      <c r="G174" s="249"/>
      <c r="H174" s="249"/>
      <c r="I174" s="249"/>
      <c r="J174" s="249"/>
    </row>
  </sheetData>
  <sheetProtection/>
  <mergeCells count="11">
    <mergeCell ref="A96:L96"/>
    <mergeCell ref="B8:I8"/>
    <mergeCell ref="B9:I9"/>
    <mergeCell ref="B11:B14"/>
    <mergeCell ref="C11:C14"/>
    <mergeCell ref="A118:L118"/>
    <mergeCell ref="A147:L147"/>
    <mergeCell ref="L11:L14"/>
    <mergeCell ref="A15:L15"/>
    <mergeCell ref="A45:L45"/>
    <mergeCell ref="A67:L67"/>
  </mergeCells>
  <printOptions/>
  <pageMargins left="0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9">
      <selection activeCell="K10" sqref="K10:K13"/>
    </sheetView>
  </sheetViews>
  <sheetFormatPr defaultColWidth="9.140625" defaultRowHeight="12.75"/>
  <cols>
    <col min="1" max="2" width="9.140625" style="215" customWidth="1"/>
    <col min="3" max="3" width="18.7109375" style="215" customWidth="1"/>
    <col min="4" max="4" width="8.421875" style="122" customWidth="1"/>
    <col min="5" max="5" width="10.140625" style="122" customWidth="1"/>
    <col min="6" max="6" width="5.140625" style="122" customWidth="1"/>
    <col min="7" max="7" width="10.57421875" style="122" customWidth="1"/>
    <col min="8" max="8" width="4.57421875" style="122" customWidth="1"/>
    <col min="9" max="9" width="10.8515625" style="122" customWidth="1"/>
    <col min="10" max="10" width="4.140625" style="122" customWidth="1"/>
    <col min="11" max="11" width="10.7109375" style="122" customWidth="1"/>
    <col min="12" max="12" width="4.140625" style="122" customWidth="1"/>
    <col min="13" max="13" width="10.8515625" style="122" bestFit="1" customWidth="1"/>
    <col min="14" max="14" width="4.7109375" style="122" customWidth="1"/>
    <col min="15" max="15" width="10.57421875" style="122" customWidth="1"/>
    <col min="16" max="16384" width="9.140625" style="123" customWidth="1"/>
  </cols>
  <sheetData>
    <row r="1" spans="1:15" ht="12.75">
      <c r="A1" s="121" t="s">
        <v>451</v>
      </c>
      <c r="B1" s="214"/>
      <c r="C1" s="214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121" t="s">
        <v>452</v>
      </c>
      <c r="B2" s="214"/>
      <c r="C2" s="214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121" t="s">
        <v>453</v>
      </c>
      <c r="B3" s="214"/>
      <c r="C3" s="214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121" t="s">
        <v>454</v>
      </c>
      <c r="B4" s="214"/>
      <c r="C4" s="214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1" t="s">
        <v>330</v>
      </c>
      <c r="B5" s="214"/>
      <c r="C5" s="214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1" t="s">
        <v>442</v>
      </c>
      <c r="C6" s="214"/>
      <c r="D6" s="121"/>
      <c r="E6" s="121"/>
      <c r="F6" s="121"/>
      <c r="G6" s="121"/>
      <c r="H6" s="121"/>
      <c r="I6" s="121"/>
      <c r="J6" s="121"/>
      <c r="K6" s="121"/>
      <c r="L6" s="121"/>
      <c r="N6" s="121"/>
      <c r="O6" s="121"/>
    </row>
    <row r="7" spans="1:15" ht="12.75">
      <c r="A7" s="122"/>
      <c r="C7" s="214"/>
      <c r="D7" s="121"/>
      <c r="E7" s="121"/>
      <c r="F7" s="121"/>
      <c r="G7" s="121"/>
      <c r="H7" s="121"/>
      <c r="I7" s="121"/>
      <c r="J7" s="121"/>
      <c r="K7" s="121"/>
      <c r="L7" s="121"/>
      <c r="N7" s="121"/>
      <c r="O7" s="121"/>
    </row>
    <row r="8" spans="1:15" ht="12.75">
      <c r="A8" s="122"/>
      <c r="B8" s="256" t="s">
        <v>515</v>
      </c>
      <c r="C8" s="214"/>
      <c r="D8" s="121"/>
      <c r="E8" s="121"/>
      <c r="F8" s="121"/>
      <c r="G8" s="121"/>
      <c r="H8" s="121"/>
      <c r="I8" s="121"/>
      <c r="J8" s="121"/>
      <c r="K8" s="121"/>
      <c r="L8" s="121"/>
      <c r="N8" s="121"/>
      <c r="O8" s="121"/>
    </row>
    <row r="9" spans="1:15" ht="12.75">
      <c r="A9" s="214"/>
      <c r="B9" s="214"/>
      <c r="C9" s="214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s="216" customFormat="1" ht="11.25">
      <c r="A10" s="348" t="s">
        <v>103</v>
      </c>
      <c r="B10" s="349"/>
      <c r="C10" s="349"/>
      <c r="D10" s="349"/>
      <c r="E10" s="350"/>
      <c r="F10" s="342" t="s">
        <v>1</v>
      </c>
      <c r="G10" s="356" t="s">
        <v>473</v>
      </c>
      <c r="H10" s="342" t="s">
        <v>1</v>
      </c>
      <c r="I10" s="345" t="s">
        <v>474</v>
      </c>
      <c r="J10" s="342" t="s">
        <v>1</v>
      </c>
      <c r="K10" s="345" t="s">
        <v>120</v>
      </c>
      <c r="L10" s="342" t="s">
        <v>1</v>
      </c>
      <c r="M10" s="345" t="s">
        <v>475</v>
      </c>
      <c r="N10" s="342" t="s">
        <v>1</v>
      </c>
      <c r="O10" s="345" t="s">
        <v>127</v>
      </c>
    </row>
    <row r="11" spans="1:15" s="216" customFormat="1" ht="15" customHeight="1">
      <c r="A11" s="359" t="s">
        <v>460</v>
      </c>
      <c r="B11" s="360"/>
      <c r="C11" s="361"/>
      <c r="D11" s="368" t="s">
        <v>461</v>
      </c>
      <c r="E11" s="371" t="s">
        <v>572</v>
      </c>
      <c r="F11" s="343"/>
      <c r="G11" s="357"/>
      <c r="H11" s="343"/>
      <c r="I11" s="346"/>
      <c r="J11" s="343"/>
      <c r="K11" s="346"/>
      <c r="L11" s="343"/>
      <c r="M11" s="346"/>
      <c r="N11" s="343"/>
      <c r="O11" s="346"/>
    </row>
    <row r="12" spans="1:15" s="216" customFormat="1" ht="15" customHeight="1">
      <c r="A12" s="362"/>
      <c r="B12" s="363"/>
      <c r="C12" s="364"/>
      <c r="D12" s="369"/>
      <c r="E12" s="357"/>
      <c r="F12" s="343"/>
      <c r="G12" s="357"/>
      <c r="H12" s="343"/>
      <c r="I12" s="346"/>
      <c r="J12" s="343"/>
      <c r="K12" s="346"/>
      <c r="L12" s="343"/>
      <c r="M12" s="346"/>
      <c r="N12" s="343"/>
      <c r="O12" s="346"/>
    </row>
    <row r="13" spans="1:15" s="216" customFormat="1" ht="12.75" customHeight="1">
      <c r="A13" s="365"/>
      <c r="B13" s="366"/>
      <c r="C13" s="367"/>
      <c r="D13" s="370"/>
      <c r="E13" s="358"/>
      <c r="F13" s="343"/>
      <c r="G13" s="358"/>
      <c r="H13" s="343"/>
      <c r="I13" s="347"/>
      <c r="J13" s="343"/>
      <c r="K13" s="347"/>
      <c r="L13" s="343"/>
      <c r="M13" s="347"/>
      <c r="N13" s="343"/>
      <c r="O13" s="347"/>
    </row>
    <row r="14" spans="1:15" s="216" customFormat="1" ht="18" customHeight="1">
      <c r="A14" s="372">
        <v>1</v>
      </c>
      <c r="B14" s="373"/>
      <c r="C14" s="373"/>
      <c r="D14" s="373"/>
      <c r="E14" s="374"/>
      <c r="F14" s="344"/>
      <c r="G14" s="217">
        <v>2</v>
      </c>
      <c r="H14" s="344"/>
      <c r="I14" s="134">
        <v>3</v>
      </c>
      <c r="J14" s="344"/>
      <c r="K14" s="134">
        <v>4</v>
      </c>
      <c r="L14" s="344"/>
      <c r="M14" s="134">
        <v>5</v>
      </c>
      <c r="N14" s="344"/>
      <c r="O14" s="134">
        <v>6</v>
      </c>
    </row>
    <row r="15" spans="1:16" s="216" customFormat="1" ht="13.5" customHeight="1">
      <c r="A15" s="351" t="s">
        <v>476</v>
      </c>
      <c r="B15" s="352"/>
      <c r="C15" s="352"/>
      <c r="D15" s="352"/>
      <c r="E15" s="353"/>
      <c r="F15" s="218">
        <v>678</v>
      </c>
      <c r="G15" s="218"/>
      <c r="H15" s="218">
        <v>689</v>
      </c>
      <c r="I15" s="218"/>
      <c r="J15" s="218">
        <v>700</v>
      </c>
      <c r="K15" s="218"/>
      <c r="L15" s="218">
        <v>711</v>
      </c>
      <c r="M15" s="218"/>
      <c r="N15" s="218">
        <v>722</v>
      </c>
      <c r="O15" s="218"/>
      <c r="P15" s="219"/>
    </row>
    <row r="16" spans="1:16" s="216" customFormat="1" ht="12.75" customHeight="1">
      <c r="A16" s="354" t="s">
        <v>477</v>
      </c>
      <c r="B16" s="355"/>
      <c r="C16" s="355"/>
      <c r="D16" s="355"/>
      <c r="E16" s="355"/>
      <c r="F16" s="148">
        <v>679</v>
      </c>
      <c r="G16" s="148"/>
      <c r="H16" s="264">
        <v>690</v>
      </c>
      <c r="I16" s="148"/>
      <c r="J16" s="148">
        <v>701</v>
      </c>
      <c r="K16" s="148"/>
      <c r="L16" s="148">
        <v>712</v>
      </c>
      <c r="M16" s="148"/>
      <c r="N16" s="148">
        <v>723</v>
      </c>
      <c r="O16" s="148"/>
      <c r="P16" s="221"/>
    </row>
    <row r="17" spans="1:15" s="131" customFormat="1" ht="12.75">
      <c r="A17" s="341" t="s">
        <v>478</v>
      </c>
      <c r="B17" s="341"/>
      <c r="C17" s="341"/>
      <c r="D17" s="260" t="s">
        <v>522</v>
      </c>
      <c r="E17" s="260" t="s">
        <v>559</v>
      </c>
      <c r="F17" s="156"/>
      <c r="G17" s="262">
        <v>6000</v>
      </c>
      <c r="H17" s="222"/>
      <c r="I17" s="262">
        <v>5637.2</v>
      </c>
      <c r="J17" s="222"/>
      <c r="K17" s="262">
        <v>6030</v>
      </c>
      <c r="L17" s="222"/>
      <c r="M17" s="261">
        <v>0.059048</v>
      </c>
      <c r="N17" s="222"/>
      <c r="O17" s="261">
        <v>0.352716</v>
      </c>
    </row>
    <row r="18" spans="1:15" s="131" customFormat="1" ht="12.75">
      <c r="A18" s="341" t="s">
        <v>478</v>
      </c>
      <c r="B18" s="341"/>
      <c r="C18" s="341"/>
      <c r="D18" s="260" t="s">
        <v>522</v>
      </c>
      <c r="E18" s="260" t="s">
        <v>560</v>
      </c>
      <c r="F18" s="156"/>
      <c r="G18" s="262">
        <v>8106.4</v>
      </c>
      <c r="H18" s="222"/>
      <c r="I18" s="262">
        <v>5950.93</v>
      </c>
      <c r="J18" s="222"/>
      <c r="K18" s="262">
        <v>8025.34</v>
      </c>
      <c r="L18" s="222"/>
      <c r="M18" s="261">
        <v>0.049714</v>
      </c>
      <c r="N18" s="222"/>
      <c r="O18" s="261">
        <v>0.46943</v>
      </c>
    </row>
    <row r="19" spans="1:15" s="131" customFormat="1" ht="12.75">
      <c r="A19" s="341" t="s">
        <v>478</v>
      </c>
      <c r="B19" s="341"/>
      <c r="C19" s="341"/>
      <c r="D19" s="260" t="s">
        <v>526</v>
      </c>
      <c r="E19" s="260" t="s">
        <v>560</v>
      </c>
      <c r="F19" s="156"/>
      <c r="G19" s="262">
        <v>16800</v>
      </c>
      <c r="H19" s="222"/>
      <c r="I19" s="262">
        <v>6654.42</v>
      </c>
      <c r="J19" s="222"/>
      <c r="K19" s="262">
        <v>16632</v>
      </c>
      <c r="L19" s="222"/>
      <c r="M19" s="261">
        <v>0.10303</v>
      </c>
      <c r="N19" s="222"/>
      <c r="O19" s="261">
        <v>0.972863</v>
      </c>
    </row>
    <row r="20" spans="1:15" s="131" customFormat="1" ht="12.75">
      <c r="A20" s="341" t="s">
        <v>478</v>
      </c>
      <c r="B20" s="341"/>
      <c r="C20" s="341"/>
      <c r="D20" s="260" t="s">
        <v>522</v>
      </c>
      <c r="E20" s="260" t="s">
        <v>561</v>
      </c>
      <c r="F20" s="156"/>
      <c r="G20" s="262">
        <v>9200</v>
      </c>
      <c r="H20" s="222"/>
      <c r="I20" s="262">
        <v>7409.3</v>
      </c>
      <c r="J20" s="222"/>
      <c r="K20" s="262">
        <v>9158.6</v>
      </c>
      <c r="L20" s="222"/>
      <c r="M20" s="261">
        <v>0.08253</v>
      </c>
      <c r="N20" s="222"/>
      <c r="O20" s="261">
        <v>0.535718</v>
      </c>
    </row>
    <row r="21" spans="1:15" s="131" customFormat="1" ht="12.75">
      <c r="A21" s="341" t="s">
        <v>478</v>
      </c>
      <c r="B21" s="341"/>
      <c r="C21" s="341"/>
      <c r="D21" s="260" t="s">
        <v>526</v>
      </c>
      <c r="E21" s="260" t="s">
        <v>561</v>
      </c>
      <c r="F21" s="156"/>
      <c r="G21" s="262">
        <v>16800</v>
      </c>
      <c r="H21" s="222"/>
      <c r="I21" s="262">
        <v>6322.54</v>
      </c>
      <c r="J21" s="222"/>
      <c r="K21" s="262">
        <v>16724.4</v>
      </c>
      <c r="L21" s="222"/>
      <c r="M21" s="261">
        <v>0.150707</v>
      </c>
      <c r="N21" s="222"/>
      <c r="O21" s="261">
        <v>0.978268</v>
      </c>
    </row>
    <row r="22" spans="1:15" s="131" customFormat="1" ht="12.75">
      <c r="A22" s="341" t="s">
        <v>478</v>
      </c>
      <c r="B22" s="341"/>
      <c r="C22" s="341"/>
      <c r="D22" s="260" t="s">
        <v>522</v>
      </c>
      <c r="E22" s="260" t="s">
        <v>562</v>
      </c>
      <c r="F22" s="156"/>
      <c r="G22" s="262">
        <v>24400</v>
      </c>
      <c r="H22" s="222"/>
      <c r="I22" s="262">
        <v>19390.74</v>
      </c>
      <c r="J22" s="222"/>
      <c r="K22" s="262">
        <v>24296.3</v>
      </c>
      <c r="L22" s="222"/>
      <c r="M22" s="261">
        <v>0.075734</v>
      </c>
      <c r="N22" s="222"/>
      <c r="O22" s="261">
        <v>1.421175</v>
      </c>
    </row>
    <row r="23" spans="1:15" s="131" customFormat="1" ht="12.75">
      <c r="A23" s="341" t="s">
        <v>478</v>
      </c>
      <c r="B23" s="341"/>
      <c r="C23" s="341"/>
      <c r="D23" s="260" t="s">
        <v>526</v>
      </c>
      <c r="E23" s="260" t="s">
        <v>562</v>
      </c>
      <c r="F23" s="156"/>
      <c r="G23" s="262">
        <v>16800</v>
      </c>
      <c r="H23" s="222"/>
      <c r="I23" s="262">
        <v>6350.38</v>
      </c>
      <c r="J23" s="222"/>
      <c r="K23" s="262">
        <v>16728.6</v>
      </c>
      <c r="L23" s="222"/>
      <c r="M23" s="261">
        <v>0.052144</v>
      </c>
      <c r="N23" s="222"/>
      <c r="O23" s="261">
        <v>0.978514</v>
      </c>
    </row>
    <row r="24" spans="1:15" s="131" customFormat="1" ht="12.75">
      <c r="A24" s="341" t="s">
        <v>478</v>
      </c>
      <c r="B24" s="341"/>
      <c r="C24" s="341"/>
      <c r="D24" s="260" t="s">
        <v>522</v>
      </c>
      <c r="E24" s="260" t="s">
        <v>563</v>
      </c>
      <c r="F24" s="156"/>
      <c r="G24" s="262">
        <v>2500</v>
      </c>
      <c r="H24" s="222"/>
      <c r="I24" s="262">
        <v>1968.2</v>
      </c>
      <c r="J24" s="222"/>
      <c r="K24" s="262">
        <v>2471.5</v>
      </c>
      <c r="L24" s="222"/>
      <c r="M24" s="261">
        <v>0.01389</v>
      </c>
      <c r="N24" s="222"/>
      <c r="O24" s="261">
        <v>0.144567</v>
      </c>
    </row>
    <row r="25" spans="1:15" s="131" customFormat="1" ht="12.75">
      <c r="A25" s="341" t="s">
        <v>478</v>
      </c>
      <c r="B25" s="341"/>
      <c r="C25" s="341"/>
      <c r="D25" s="260" t="s">
        <v>526</v>
      </c>
      <c r="E25" s="260" t="s">
        <v>563</v>
      </c>
      <c r="F25" s="156"/>
      <c r="G25" s="262">
        <v>28500</v>
      </c>
      <c r="H25" s="222"/>
      <c r="I25" s="262">
        <v>11307.67</v>
      </c>
      <c r="J25" s="222"/>
      <c r="K25" s="262">
        <v>28175.1</v>
      </c>
      <c r="L25" s="222"/>
      <c r="M25" s="261">
        <v>0.15835</v>
      </c>
      <c r="N25" s="222"/>
      <c r="O25" s="261">
        <v>1.648059</v>
      </c>
    </row>
    <row r="26" spans="1:15" s="131" customFormat="1" ht="12.75">
      <c r="A26" s="341" t="s">
        <v>478</v>
      </c>
      <c r="B26" s="341"/>
      <c r="C26" s="341"/>
      <c r="D26" s="260" t="s">
        <v>522</v>
      </c>
      <c r="E26" s="260" t="s">
        <v>564</v>
      </c>
      <c r="F26" s="156"/>
      <c r="G26" s="262">
        <v>87177.6</v>
      </c>
      <c r="H26" s="222"/>
      <c r="I26" s="262">
        <v>62893.31</v>
      </c>
      <c r="J26" s="222"/>
      <c r="K26" s="262">
        <v>85434.05</v>
      </c>
      <c r="L26" s="222"/>
      <c r="M26" s="261">
        <v>0.499233</v>
      </c>
      <c r="N26" s="222"/>
      <c r="O26" s="261">
        <v>4.997334</v>
      </c>
    </row>
    <row r="27" spans="1:15" s="131" customFormat="1" ht="12.75">
      <c r="A27" s="341" t="s">
        <v>478</v>
      </c>
      <c r="B27" s="341"/>
      <c r="C27" s="341"/>
      <c r="D27" s="260" t="s">
        <v>526</v>
      </c>
      <c r="E27" s="260" t="s">
        <v>564</v>
      </c>
      <c r="F27" s="156"/>
      <c r="G27" s="262">
        <v>36000</v>
      </c>
      <c r="H27" s="222"/>
      <c r="I27" s="262">
        <v>18644.45</v>
      </c>
      <c r="J27" s="222"/>
      <c r="K27" s="262">
        <v>35280</v>
      </c>
      <c r="L27" s="222"/>
      <c r="M27" s="261">
        <v>0.206158</v>
      </c>
      <c r="N27" s="222"/>
      <c r="O27" s="261">
        <v>2.06365</v>
      </c>
    </row>
    <row r="28" spans="1:15" s="131" customFormat="1" ht="12.75">
      <c r="A28" s="341" t="s">
        <v>478</v>
      </c>
      <c r="B28" s="341"/>
      <c r="C28" s="341"/>
      <c r="D28" s="260" t="s">
        <v>522</v>
      </c>
      <c r="E28" s="260" t="s">
        <v>565</v>
      </c>
      <c r="F28" s="156"/>
      <c r="G28" s="262">
        <v>194608.8</v>
      </c>
      <c r="H28" s="222"/>
      <c r="I28" s="262">
        <v>134594.33</v>
      </c>
      <c r="J28" s="222"/>
      <c r="K28" s="262">
        <v>191884.28</v>
      </c>
      <c r="L28" s="222"/>
      <c r="M28" s="261">
        <v>0.584941</v>
      </c>
      <c r="N28" s="222"/>
      <c r="O28" s="261">
        <v>11.223978</v>
      </c>
    </row>
    <row r="29" spans="1:15" s="131" customFormat="1" ht="12.75">
      <c r="A29" s="341" t="s">
        <v>478</v>
      </c>
      <c r="B29" s="341"/>
      <c r="C29" s="341"/>
      <c r="D29" s="260" t="s">
        <v>526</v>
      </c>
      <c r="E29" s="260" t="s">
        <v>565</v>
      </c>
      <c r="F29" s="156"/>
      <c r="G29" s="262">
        <v>25500</v>
      </c>
      <c r="H29" s="222"/>
      <c r="I29" s="262">
        <v>10380.43</v>
      </c>
      <c r="J29" s="222"/>
      <c r="K29" s="262">
        <v>25143</v>
      </c>
      <c r="L29" s="222"/>
      <c r="M29" s="261">
        <v>0.076646</v>
      </c>
      <c r="N29" s="222"/>
      <c r="O29" s="261">
        <v>1.470701</v>
      </c>
    </row>
    <row r="30" spans="1:15" s="131" customFormat="1" ht="12.75">
      <c r="A30" s="341" t="s">
        <v>478</v>
      </c>
      <c r="B30" s="341"/>
      <c r="C30" s="341"/>
      <c r="D30" s="260" t="s">
        <v>522</v>
      </c>
      <c r="E30" s="260" t="s">
        <v>566</v>
      </c>
      <c r="F30" s="156"/>
      <c r="G30" s="262">
        <v>38400</v>
      </c>
      <c r="H30" s="222"/>
      <c r="I30" s="262">
        <v>26529.03</v>
      </c>
      <c r="J30" s="222"/>
      <c r="K30" s="262">
        <v>37478.4</v>
      </c>
      <c r="L30" s="222"/>
      <c r="M30" s="261">
        <v>0.293332</v>
      </c>
      <c r="N30" s="222"/>
      <c r="O30" s="261">
        <v>2.192242</v>
      </c>
    </row>
    <row r="31" spans="1:15" s="131" customFormat="1" ht="12.75">
      <c r="A31" s="341" t="s">
        <v>478</v>
      </c>
      <c r="B31" s="341"/>
      <c r="C31" s="341"/>
      <c r="D31" s="260" t="s">
        <v>522</v>
      </c>
      <c r="E31" s="260" t="s">
        <v>567</v>
      </c>
      <c r="F31" s="156"/>
      <c r="G31" s="262">
        <v>69726.3</v>
      </c>
      <c r="H31" s="222"/>
      <c r="I31" s="262">
        <v>55709.52</v>
      </c>
      <c r="J31" s="222"/>
      <c r="K31" s="262">
        <v>68680.41</v>
      </c>
      <c r="L31" s="222"/>
      <c r="M31" s="261">
        <v>0.364847</v>
      </c>
      <c r="N31" s="222"/>
      <c r="O31" s="261">
        <v>4.017356</v>
      </c>
    </row>
    <row r="32" spans="1:15" s="131" customFormat="1" ht="12.75">
      <c r="A32" s="341" t="s">
        <v>478</v>
      </c>
      <c r="B32" s="341"/>
      <c r="C32" s="341"/>
      <c r="D32" s="260" t="s">
        <v>522</v>
      </c>
      <c r="E32" s="260" t="s">
        <v>568</v>
      </c>
      <c r="F32" s="156"/>
      <c r="G32" s="262">
        <v>115200</v>
      </c>
      <c r="H32" s="222"/>
      <c r="I32" s="262">
        <v>94344.67</v>
      </c>
      <c r="J32" s="222"/>
      <c r="K32" s="262">
        <v>112550.4</v>
      </c>
      <c r="L32" s="222"/>
      <c r="M32" s="261">
        <v>0.447412</v>
      </c>
      <c r="N32" s="222"/>
      <c r="O32" s="261">
        <v>6.583464</v>
      </c>
    </row>
    <row r="33" spans="1:15" s="131" customFormat="1" ht="12.75">
      <c r="A33" s="341" t="s">
        <v>478</v>
      </c>
      <c r="B33" s="341"/>
      <c r="C33" s="341"/>
      <c r="D33" s="260" t="s">
        <v>522</v>
      </c>
      <c r="E33" s="260" t="s">
        <v>569</v>
      </c>
      <c r="F33" s="156"/>
      <c r="G33" s="262">
        <v>18000</v>
      </c>
      <c r="H33" s="222"/>
      <c r="I33" s="262">
        <v>16055.35</v>
      </c>
      <c r="J33" s="222"/>
      <c r="K33" s="262">
        <v>17586</v>
      </c>
      <c r="L33" s="222"/>
      <c r="M33" s="261">
        <v>0.084048</v>
      </c>
      <c r="N33" s="222"/>
      <c r="O33" s="261">
        <v>1.028666</v>
      </c>
    </row>
    <row r="34" spans="1:15" s="131" customFormat="1" ht="12.75">
      <c r="A34" s="341" t="s">
        <v>478</v>
      </c>
      <c r="B34" s="341"/>
      <c r="C34" s="341"/>
      <c r="D34" s="260" t="s">
        <v>522</v>
      </c>
      <c r="E34" s="260" t="s">
        <v>570</v>
      </c>
      <c r="F34" s="156"/>
      <c r="G34" s="262">
        <v>12000</v>
      </c>
      <c r="H34" s="222"/>
      <c r="I34" s="262">
        <v>10785.92</v>
      </c>
      <c r="J34" s="222"/>
      <c r="K34" s="262">
        <v>11676</v>
      </c>
      <c r="L34" s="222"/>
      <c r="M34" s="261">
        <v>0.056825</v>
      </c>
      <c r="N34" s="222"/>
      <c r="O34" s="261">
        <v>0.68297</v>
      </c>
    </row>
    <row r="35" spans="1:15" s="131" customFormat="1" ht="12.75">
      <c r="A35" s="341" t="s">
        <v>478</v>
      </c>
      <c r="B35" s="341"/>
      <c r="C35" s="341"/>
      <c r="D35" s="260" t="s">
        <v>526</v>
      </c>
      <c r="E35" s="260" t="s">
        <v>570</v>
      </c>
      <c r="F35" s="156"/>
      <c r="G35" s="262">
        <v>21800</v>
      </c>
      <c r="H35" s="222"/>
      <c r="I35" s="262">
        <v>21557.31</v>
      </c>
      <c r="J35" s="222"/>
      <c r="K35" s="262">
        <v>21211.4</v>
      </c>
      <c r="L35" s="222"/>
      <c r="M35" s="261">
        <v>0.103232</v>
      </c>
      <c r="N35" s="222"/>
      <c r="O35" s="261">
        <v>1.240728</v>
      </c>
    </row>
    <row r="36" spans="1:15" s="131" customFormat="1" ht="12.75">
      <c r="A36" s="341" t="s">
        <v>478</v>
      </c>
      <c r="B36" s="341"/>
      <c r="C36" s="341"/>
      <c r="D36" s="260" t="s">
        <v>526</v>
      </c>
      <c r="E36" s="260" t="s">
        <v>571</v>
      </c>
      <c r="F36" s="156"/>
      <c r="G36" s="262">
        <v>182242</v>
      </c>
      <c r="H36" s="222"/>
      <c r="I36" s="262">
        <v>173357.02</v>
      </c>
      <c r="J36" s="222"/>
      <c r="K36" s="262">
        <v>176774.74</v>
      </c>
      <c r="L36" s="222"/>
      <c r="M36" s="261">
        <v>0.698438</v>
      </c>
      <c r="N36" s="222"/>
      <c r="O36" s="261">
        <v>10.340168</v>
      </c>
    </row>
    <row r="37" spans="1:16" s="216" customFormat="1" ht="23.25" customHeight="1">
      <c r="A37" s="376" t="s">
        <v>479</v>
      </c>
      <c r="B37" s="377"/>
      <c r="C37" s="377"/>
      <c r="D37" s="377"/>
      <c r="E37" s="378"/>
      <c r="F37" s="265">
        <v>680</v>
      </c>
      <c r="G37" s="265"/>
      <c r="H37" s="266">
        <v>691</v>
      </c>
      <c r="I37" s="265"/>
      <c r="J37" s="265">
        <v>702</v>
      </c>
      <c r="K37" s="265"/>
      <c r="L37" s="265">
        <v>713</v>
      </c>
      <c r="M37" s="265"/>
      <c r="N37" s="265">
        <v>724</v>
      </c>
      <c r="O37" s="265"/>
      <c r="P37" s="221"/>
    </row>
    <row r="38" spans="1:16" s="216" customFormat="1" ht="11.25">
      <c r="A38" s="379" t="s">
        <v>480</v>
      </c>
      <c r="B38" s="379"/>
      <c r="C38" s="379"/>
      <c r="D38" s="379"/>
      <c r="E38" s="379"/>
      <c r="F38" s="220">
        <v>681</v>
      </c>
      <c r="G38" s="220"/>
      <c r="H38" s="218">
        <v>692</v>
      </c>
      <c r="I38" s="220"/>
      <c r="J38" s="223">
        <v>703</v>
      </c>
      <c r="K38" s="220"/>
      <c r="L38" s="220">
        <v>714</v>
      </c>
      <c r="M38" s="220"/>
      <c r="N38" s="220">
        <v>725</v>
      </c>
      <c r="O38" s="220"/>
      <c r="P38" s="221"/>
    </row>
    <row r="39" spans="1:15" s="131" customFormat="1" ht="14.25" customHeight="1">
      <c r="A39" s="382" t="s">
        <v>481</v>
      </c>
      <c r="B39" s="383"/>
      <c r="C39" s="383"/>
      <c r="D39" s="383"/>
      <c r="E39" s="384"/>
      <c r="F39" s="220">
        <v>682</v>
      </c>
      <c r="G39" s="190">
        <f>SUM(G17:G38)</f>
        <v>929761.1</v>
      </c>
      <c r="H39" s="156">
        <v>693</v>
      </c>
      <c r="I39" s="190">
        <f>SUM(I17:I38)</f>
        <v>695842.7199999999</v>
      </c>
      <c r="J39" s="156">
        <v>704</v>
      </c>
      <c r="K39" s="190">
        <f>SUM(K17:K38)</f>
        <v>911940.5200000001</v>
      </c>
      <c r="L39" s="156">
        <v>715</v>
      </c>
      <c r="M39" s="224"/>
      <c r="N39" s="156">
        <v>726</v>
      </c>
      <c r="O39" s="224">
        <f>SUM(O17:O38)</f>
        <v>53.342566999999995</v>
      </c>
    </row>
    <row r="40" spans="1:15" s="189" customFormat="1" ht="11.25">
      <c r="A40" s="380" t="s">
        <v>482</v>
      </c>
      <c r="B40" s="380"/>
      <c r="C40" s="380"/>
      <c r="D40" s="380"/>
      <c r="E40" s="380"/>
      <c r="F40" s="220">
        <v>683</v>
      </c>
      <c r="G40" s="225"/>
      <c r="H40" s="226">
        <v>694</v>
      </c>
      <c r="I40" s="227"/>
      <c r="J40" s="185">
        <v>705</v>
      </c>
      <c r="K40" s="227"/>
      <c r="L40" s="228">
        <v>716</v>
      </c>
      <c r="M40" s="229"/>
      <c r="N40" s="230">
        <v>727</v>
      </c>
      <c r="O40" s="231"/>
    </row>
    <row r="41" spans="1:15" s="189" customFormat="1" ht="11.25">
      <c r="A41" s="375" t="s">
        <v>483</v>
      </c>
      <c r="B41" s="375"/>
      <c r="C41" s="375"/>
      <c r="D41" s="375"/>
      <c r="E41" s="375"/>
      <c r="F41" s="232">
        <v>684</v>
      </c>
      <c r="G41" s="225"/>
      <c r="H41" s="226">
        <v>695</v>
      </c>
      <c r="I41" s="227"/>
      <c r="J41" s="185">
        <v>706</v>
      </c>
      <c r="K41" s="227"/>
      <c r="L41" s="228">
        <v>717</v>
      </c>
      <c r="M41" s="229"/>
      <c r="N41" s="230">
        <v>728</v>
      </c>
      <c r="O41" s="231"/>
    </row>
    <row r="42" spans="1:15" s="189" customFormat="1" ht="11.25">
      <c r="A42" s="375" t="s">
        <v>484</v>
      </c>
      <c r="B42" s="375"/>
      <c r="C42" s="375"/>
      <c r="D42" s="375"/>
      <c r="E42" s="375"/>
      <c r="F42" s="232">
        <v>685</v>
      </c>
      <c r="G42" s="225"/>
      <c r="H42" s="226">
        <v>696</v>
      </c>
      <c r="I42" s="227"/>
      <c r="J42" s="185">
        <v>707</v>
      </c>
      <c r="K42" s="227"/>
      <c r="L42" s="228">
        <v>718</v>
      </c>
      <c r="M42" s="229"/>
      <c r="N42" s="230">
        <v>729</v>
      </c>
      <c r="O42" s="231"/>
    </row>
    <row r="43" spans="1:15" s="189" customFormat="1" ht="11.25">
      <c r="A43" s="375" t="s">
        <v>485</v>
      </c>
      <c r="B43" s="375"/>
      <c r="C43" s="375"/>
      <c r="D43" s="375"/>
      <c r="E43" s="375"/>
      <c r="F43" s="232">
        <v>686</v>
      </c>
      <c r="G43" s="232"/>
      <c r="H43" s="226">
        <v>697</v>
      </c>
      <c r="I43" s="232"/>
      <c r="J43" s="226">
        <v>708</v>
      </c>
      <c r="K43" s="232"/>
      <c r="L43" s="196">
        <v>719</v>
      </c>
      <c r="M43" s="232"/>
      <c r="N43" s="226">
        <v>730</v>
      </c>
      <c r="O43" s="232"/>
    </row>
    <row r="44" spans="1:15" s="189" customFormat="1" ht="11.25">
      <c r="A44" s="375" t="s">
        <v>486</v>
      </c>
      <c r="B44" s="375"/>
      <c r="C44" s="375"/>
      <c r="D44" s="375"/>
      <c r="E44" s="375"/>
      <c r="F44" s="232">
        <v>687</v>
      </c>
      <c r="G44" s="200"/>
      <c r="H44" s="226">
        <v>698</v>
      </c>
      <c r="I44" s="198"/>
      <c r="J44" s="185">
        <v>709</v>
      </c>
      <c r="K44" s="198"/>
      <c r="L44" s="228">
        <v>720</v>
      </c>
      <c r="M44" s="229"/>
      <c r="N44" s="230">
        <v>731</v>
      </c>
      <c r="O44" s="233"/>
    </row>
    <row r="45" spans="1:15" s="189" customFormat="1" ht="11.25">
      <c r="A45" s="380" t="s">
        <v>487</v>
      </c>
      <c r="B45" s="380"/>
      <c r="C45" s="380"/>
      <c r="D45" s="380"/>
      <c r="E45" s="380"/>
      <c r="F45" s="232">
        <v>688</v>
      </c>
      <c r="G45" s="200">
        <f>G39</f>
        <v>929761.1</v>
      </c>
      <c r="H45" s="226">
        <v>699</v>
      </c>
      <c r="I45" s="198">
        <f>I39</f>
        <v>695842.7199999999</v>
      </c>
      <c r="J45" s="185">
        <v>710</v>
      </c>
      <c r="K45" s="198">
        <f>K39</f>
        <v>911940.5200000001</v>
      </c>
      <c r="L45" s="228">
        <v>721</v>
      </c>
      <c r="M45" s="229"/>
      <c r="N45" s="230">
        <v>732</v>
      </c>
      <c r="O45" s="207">
        <f>O39</f>
        <v>53.342566999999995</v>
      </c>
    </row>
    <row r="46" spans="1:15" s="131" customFormat="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6" ht="12.75">
      <c r="A47" s="234" t="s">
        <v>468</v>
      </c>
      <c r="B47" s="234"/>
      <c r="C47" s="234"/>
      <c r="D47" s="210"/>
      <c r="E47" s="210"/>
      <c r="J47" s="211" t="s">
        <v>222</v>
      </c>
      <c r="L47" s="381" t="s">
        <v>469</v>
      </c>
      <c r="M47" s="381"/>
      <c r="N47" s="381"/>
      <c r="O47" s="381"/>
      <c r="P47" s="216"/>
    </row>
    <row r="48" spans="1:16" ht="12.75">
      <c r="A48" s="234" t="s">
        <v>509</v>
      </c>
      <c r="B48" s="234"/>
      <c r="C48" s="234"/>
      <c r="D48" s="210" t="s">
        <v>470</v>
      </c>
      <c r="K48" s="210"/>
      <c r="L48" s="381" t="s">
        <v>573</v>
      </c>
      <c r="M48" s="381"/>
      <c r="N48" s="381"/>
      <c r="O48" s="381"/>
      <c r="P48" s="216"/>
    </row>
    <row r="49" spans="10:16" ht="12.75">
      <c r="J49" s="213"/>
      <c r="K49" s="125"/>
      <c r="L49" s="121"/>
      <c r="M49" s="235"/>
      <c r="N49" s="235"/>
      <c r="P49" s="236"/>
    </row>
    <row r="50" spans="1:16" ht="12.75">
      <c r="A50" s="214"/>
      <c r="B50" s="215" t="s">
        <v>488</v>
      </c>
      <c r="C50" s="214"/>
      <c r="D50" s="121"/>
      <c r="E50" s="124"/>
      <c r="F50" s="121"/>
      <c r="G50" s="125"/>
      <c r="H50" s="121"/>
      <c r="I50" s="121"/>
      <c r="J50" s="121"/>
      <c r="K50" s="125"/>
      <c r="L50" s="121"/>
      <c r="M50" s="235"/>
      <c r="N50" s="235"/>
      <c r="O50" s="212"/>
      <c r="P50" s="216"/>
    </row>
    <row r="51" spans="2:14" ht="12.75">
      <c r="B51" s="215" t="s">
        <v>472</v>
      </c>
      <c r="M51" s="235"/>
      <c r="N51" s="235"/>
    </row>
    <row r="52" ht="12.75">
      <c r="B52" s="215" t="s">
        <v>489</v>
      </c>
    </row>
  </sheetData>
  <sheetProtection/>
  <mergeCells count="48">
    <mergeCell ref="A45:E45"/>
    <mergeCell ref="L47:O47"/>
    <mergeCell ref="L48:O48"/>
    <mergeCell ref="A39:E39"/>
    <mergeCell ref="A40:E40"/>
    <mergeCell ref="A41:E41"/>
    <mergeCell ref="A42:E42"/>
    <mergeCell ref="A36:C36"/>
    <mergeCell ref="A30:C30"/>
    <mergeCell ref="A44:E44"/>
    <mergeCell ref="A37:E37"/>
    <mergeCell ref="A38:E38"/>
    <mergeCell ref="A35:C35"/>
    <mergeCell ref="A32:C32"/>
    <mergeCell ref="A33:C33"/>
    <mergeCell ref="A34:C34"/>
    <mergeCell ref="A18:C18"/>
    <mergeCell ref="A27:C27"/>
    <mergeCell ref="A43:E43"/>
    <mergeCell ref="A28:C28"/>
    <mergeCell ref="A29:C29"/>
    <mergeCell ref="A31:C31"/>
    <mergeCell ref="A19:C19"/>
    <mergeCell ref="A20:C20"/>
    <mergeCell ref="A21:C21"/>
    <mergeCell ref="A22:C22"/>
    <mergeCell ref="A17:C17"/>
    <mergeCell ref="G10:G13"/>
    <mergeCell ref="A11:C13"/>
    <mergeCell ref="D11:D13"/>
    <mergeCell ref="E11:E13"/>
    <mergeCell ref="A14:E14"/>
    <mergeCell ref="L10:L14"/>
    <mergeCell ref="M10:M13"/>
    <mergeCell ref="I10:I13"/>
    <mergeCell ref="H10:H14"/>
    <mergeCell ref="A15:E15"/>
    <mergeCell ref="A16:E16"/>
    <mergeCell ref="A23:C23"/>
    <mergeCell ref="A24:C24"/>
    <mergeCell ref="A25:C25"/>
    <mergeCell ref="A26:C26"/>
    <mergeCell ref="N10:N14"/>
    <mergeCell ref="O10:O13"/>
    <mergeCell ref="A10:E10"/>
    <mergeCell ref="F10:F14"/>
    <mergeCell ref="J10:J14"/>
    <mergeCell ref="K10:K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2020-04-24T07:28:36Z</cp:lastPrinted>
  <dcterms:created xsi:type="dcterms:W3CDTF">2008-07-04T06:50:58Z</dcterms:created>
  <dcterms:modified xsi:type="dcterms:W3CDTF">2020-04-27T09:38:27Z</dcterms:modified>
  <cp:category/>
  <cp:version/>
  <cp:contentType/>
  <cp:contentStatus/>
</cp:coreProperties>
</file>