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0350" tabRatio="928" firstSheet="4" activeTab="1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U -DRUGE HOV" sheetId="11" r:id="rId11"/>
    <sheet name="struktura obaveza fonda" sheetId="12" r:id="rId12"/>
    <sheet name="IZV. o trans. sa povezanim lici" sheetId="13" r:id="rId13"/>
    <sheet name="Sheet2" sheetId="14" r:id="rId14"/>
    <sheet name="Sheet3" sheetId="15" r:id="rId15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<sst xmlns="http://schemas.openxmlformats.org/spreadsheetml/2006/main" count="1436" uniqueCount="646">
  <si>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</si>
  <si>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</si>
  <si>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</si>
  <si>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</si>
  <si>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</si>
  <si>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</si>
  <si>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</si>
  <si>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</si>
  <si>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</si>
  <si>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</si>
  <si>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</si>
  <si>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</si>
  <si>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</si>
  <si>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</si>
  <si>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</si>
  <si>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</si>
  <si>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</si>
  <si>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</si>
  <si>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</si>
  <si>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</si>
  <si>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</si>
  <si>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</si>
  <si>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</si>
  <si>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</si>
  <si>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</si>
  <si>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</si>
  <si>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</si>
  <si>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</si>
  <si>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</si>
  <si>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</si>
  <si>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</si>
  <si>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</si>
  <si>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</si>
  <si>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</si>
  <si>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</si>
  <si>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</si>
  <si>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</si>
  <si>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</si>
  <si>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</si>
  <si>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</si>
  <si>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</si>
  <si>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</si>
  <si>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</si>
  <si>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</si>
  <si>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</si>
  <si>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</si>
  <si>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</si>
  <si>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</si>
  <si>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</si>
  <si>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</si>
  <si>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</si>
  <si>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</si>
  <si>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</si>
  <si>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</si>
  <si>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</si>
  <si>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</si>
  <si>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</si>
  <si>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</si>
  <si>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</si>
  <si>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</si>
  <si>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</si>
  <si>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</si>
  <si>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</si>
  <si>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</si>
  <si>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</si>
  <si>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</si>
  <si>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</si>
  <si>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</si>
  <si>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</si>
  <si>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</si>
  <si>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</si>
  <si>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</si>
  <si>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</si>
  <si>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</si>
  <si>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</si>
  <si>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</si>
  <si>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</si>
  <si>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</si>
  <si>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</si>
  <si>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</si>
  <si>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</si>
  <si>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</si>
  <si>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</si>
  <si>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</si>
  <si>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</si>
  <si>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</si>
  <si>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</si>
  <si>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</si>
  <si>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</si>
  <si>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</si>
  <si>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</si>
  <si>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</si>
  <si>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</si>
  <si>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</si>
  <si>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</si>
  <si>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</si>
  <si>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</si>
  <si>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</si>
  <si>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</si>
  <si>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</si>
  <si>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</si>
  <si>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</si>
  <si>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</si>
  <si>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</si>
  <si>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</si>
  <si>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</si>
  <si>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</si>
  <si>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</si>
  <si>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</si>
  <si>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</si>
  <si>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</si>
  <si>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</si>
  <si>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</si>
  <si>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</si>
  <si>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</si>
  <si>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</si>
  <si>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</si>
  <si>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</si>
  <si>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</si>
  <si>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</si>
  <si>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</si>
  <si>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</si>
  <si>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</si>
  <si>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</si>
  <si>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</si>
  <si>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</si>
  <si>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</si>
  <si>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</si>
  <si>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</si>
  <si>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</si>
  <si>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</si>
  <si>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</si>
  <si>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</si>
  <si>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</si>
  <si>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</si>
  <si>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</si>
  <si>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</si>
  <si>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</si>
  <si>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</si>
  <si>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</si>
  <si>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</si>
  <si>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</si>
  <si>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</si>
  <si>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</si>
  <si>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</si>
  <si>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</si>
  <si>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</si>
  <si>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</si>
  <si>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</si>
  <si>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</si>
  <si>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</si>
  <si>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</si>
  <si>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</si>
  <si>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</si>
  <si>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</si>
  <si>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</si>
  <si>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</si>
  <si>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</si>
  <si>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</si>
  <si>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</si>
  <si>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</si>
  <si>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</si>
  <si>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</si>
  <si>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</si>
  <si>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</si>
  <si>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</si>
  <si>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</si>
  <si>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</si>
  <si>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</si>
  <si>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</si>
  <si>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</si>
  <si>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</si>
  <si>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</si>
  <si>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</si>
  <si>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</si>
  <si>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</si>
  <si>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</si>
  <si>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</si>
  <si>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</si>
  <si>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</si>
  <si>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</si>
  <si>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</si>
  <si>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</si>
  <si>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</si>
  <si>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</si>
  <si>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</si>
  <si>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</si>
  <si>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</si>
  <si>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</si>
  <si>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</si>
  <si>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</si>
  <si>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</si>
  <si>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</si>
  <si>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</si>
  <si>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</si>
  <si>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</si>
  <si>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</si>
  <si>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</si>
  <si>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</si>
  <si>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</si>
  <si>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</si>
  <si>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</si>
  <si>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</si>
  <si>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</si>
  <si>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</si>
  <si>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</si>
  <si>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</si>
  <si>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</si>
  <si>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</si>
  <si>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</si>
  <si>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</si>
  <si>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</si>
  <si>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</si>
  <si>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</si>
  <si>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</si>
  <si>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</si>
  <si>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</si>
  <si>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</si>
  <si>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</si>
  <si>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</si>
  <si>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</si>
  <si>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</si>
  <si>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</si>
  <si>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</si>
  <si>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</si>
  <si>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</si>
  <si>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</si>
  <si>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</si>
  <si>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</si>
  <si>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</si>
  <si>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</si>
  <si>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</si>
  <si>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</si>
  <si>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</si>
  <si>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</si>
  <si>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</si>
  <si>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</si>
  <si>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</si>
  <si>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</si>
  <si>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</si>
  <si>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</si>
  <si>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</si>
  <si>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</si>
  <si>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</si>
  <si>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</si>
  <si>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</si>
  <si>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</si>
  <si>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</si>
  <si>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</si>
  <si>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</si>
  <si>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</si>
  <si>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</si>
  <si>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</si>
  <si>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</si>
  <si>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</si>
  <si>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</si>
  <si>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</si>
  <si>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</si>
  <si>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</si>
  <si>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</si>
  <si>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</si>
  <si>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</si>
  <si>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</si>
  <si>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</si>
  <si>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</si>
  <si>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</si>
  <si>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</si>
  <si>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</si>
  <si>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</si>
  <si>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</si>
  <si>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</si>
  <si>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</si>
  <si>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</si>
  <si>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</si>
  <si>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</si>
  <si>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</si>
  <si>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</si>
  <si>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</si>
  <si>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</si>
  <si>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</si>
  <si>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</si>
  <si>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</si>
  <si>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</si>
  <si>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</si>
  <si>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</si>
  <si>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</si>
  <si>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</si>
  <si>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</si>
  <si>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</si>
  <si>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</si>
  <si>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</si>
  <si>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</si>
  <si>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</si>
  <si>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</si>
  <si>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</si>
  <si>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</si>
  <si>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</si>
  <si>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</si>
  <si>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</si>
  <si>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</si>
  <si>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</si>
  <si>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</si>
  <si>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</si>
  <si>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</si>
  <si>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</si>
  <si>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</si>
  <si>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</si>
  <si>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</si>
  <si>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</si>
  <si>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</si>
  <si>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</si>
  <si>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</si>
  <si>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</si>
  <si>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</si>
  <si>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</si>
  <si>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</si>
  <si>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</si>
  <si>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</si>
  <si>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</si>
  <si>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</si>
  <si>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</si>
  <si>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</si>
  <si>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</si>
  <si>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</si>
  <si>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</si>
  <si>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</si>
  <si>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</si>
  <si>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</si>
  <si>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</si>
  <si>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</si>
  <si>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</si>
  <si>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</si>
  <si>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</si>
  <si>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</si>
  <si>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</si>
  <si>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</si>
  <si>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</si>
  <si>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</si>
  <si>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</si>
  <si>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</si>
  <si>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</si>
  <si>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</si>
  <si>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</si>
  <si>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</si>
  <si>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</si>
  <si>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</si>
  <si>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</si>
  <si>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</si>
  <si>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</si>
  <si>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</si>
  <si>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</si>
  <si>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</si>
  <si>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</si>
  <si>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</si>
  <si>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</si>
  <si>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</si>
  <si>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</si>
  <si>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</si>
  <si>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</si>
  <si>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</si>
  <si>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</si>
  <si>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</si>
  <si>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</si>
  <si>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</si>
  <si>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</si>
  <si>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</si>
  <si>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</si>
  <si>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</si>
  <si>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</si>
  <si>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</si>
  <si>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</si>
  <si>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</si>
  <si>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</si>
  <si>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</si>
  <si>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</si>
  <si>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</si>
  <si>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</si>
  <si>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</si>
  <si>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</si>
  <si>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</si>
  <si>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</si>
  <si>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</si>
  <si>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</si>
  <si>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</si>
  <si>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</si>
  <si>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</si>
  <si>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</si>
  <si>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</si>
  <si>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</si>
  <si>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</si>
  <si>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</si>
  <si>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</si>
  <si>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</si>
  <si>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</si>
  <si>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</si>
  <si>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</si>
  <si>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</si>
  <si>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</si>
  <si>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</si>
  <si>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</si>
  <si>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</si>
  <si>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</si>
  <si>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</si>
  <si>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</si>
  <si>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</si>
  <si>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</si>
  <si>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</si>
  <si>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</si>
  <si>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</si>
  <si>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</si>
  <si>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</si>
  <si>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</si>
  <si>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</si>
  <si>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</si>
  <si>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</si>
  <si>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</si>
  <si>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</si>
  <si>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</si>
  <si>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</si>
  <si>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</si>
  <si>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</si>
  <si>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</si>
  <si>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</si>
  <si>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</si>
  <si>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</si>
  <si>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</si>
  <si>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</si>
  <si>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</si>
  <si>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</si>
  <si>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</si>
  <si>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</si>
  <si>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</si>
  <si>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</si>
  <si>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</si>
  <si>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</si>
  <si>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</si>
  <si>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</si>
  <si>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</si>
  <si>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</si>
  <si>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</si>
  <si>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</si>
  <si>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</si>
  <si>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>JIB zatvorenog investicionog fonda: 4402768070003</t>
  </si>
  <si>
    <t xml:space="preserve">1 CR HOV </t>
  </si>
  <si>
    <t>Registarski broj investicionog fonda: ZJP 13 07-42-3/08</t>
  </si>
  <si>
    <t>Naknada depozitaru</t>
  </si>
  <si>
    <t>Naknada berzi</t>
  </si>
  <si>
    <t>Naknada clanovima NO Fonda</t>
  </si>
  <si>
    <t xml:space="preserve">2 Banjalučka  berza  </t>
  </si>
  <si>
    <t>3 Nadzorni odbor fonda</t>
  </si>
  <si>
    <t>Naziv investicionog fonda: ZIF UNIOINVEST FOND a.d. Bijeljina</t>
  </si>
  <si>
    <t>Naziv investicionog fonda: Zatvoreni investicioni fond sa javnom ponudom "Unioinvest fond" a.d. Bijeljina</t>
  </si>
  <si>
    <t>Registarski broj investicionog fonda: 11031161</t>
  </si>
  <si>
    <t>Naziv društva za upravljanje investicionim fondom: Društvo za upravljanje investicionim fondovima "Invest nova" a.d. Bijeljina</t>
  </si>
  <si>
    <t>Matični broj društva za upravljanje investicionim fondom: 01935321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</si>
  <si>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</si>
  <si>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</si>
  <si>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</si>
  <si>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</si>
  <si>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</si>
  <si>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</si>
  <si>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</si>
  <si>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</si>
  <si>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</si>
  <si>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</si>
  <si>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</si>
  <si>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</si>
  <si>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</si>
  <si>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</si>
  <si>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</si>
  <si>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</si>
  <si>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</si>
  <si>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</si>
  <si>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</si>
  <si>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</si>
  <si>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</si>
  <si>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</si>
  <si>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</si>
  <si>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</si>
  <si>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</si>
  <si>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</si>
  <si>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</si>
  <si>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</si>
  <si>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</si>
  <si>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</si>
  <si>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</si>
  <si>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</si>
  <si>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</si>
  <si>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</si>
  <si>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</si>
  <si>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</si>
  <si>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>4 Notar</t>
  </si>
  <si>
    <t>Naknada Notaru</t>
  </si>
  <si>
    <t xml:space="preserve">5 Revizor </t>
  </si>
  <si>
    <t>Naknada revizoru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</si>
  <si>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</si>
  <si>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</si>
  <si>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</si>
  <si>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</si>
  <si>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</si>
  <si>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</si>
  <si>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</si>
  <si>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</si>
  <si>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od 01.01. do 31.03.2018. godine</t>
  </si>
  <si>
    <t xml:space="preserve">Dana, 31.03.2018. godine                  </t>
  </si>
  <si>
    <t xml:space="preserve">  za period od 01.01 do 31.03.2018. godine</t>
  </si>
  <si>
    <t>Dana, 31.03.2018. godine</t>
  </si>
  <si>
    <t>za period od 01.01.do 31. 03.2018. godine</t>
  </si>
  <si>
    <t>za period od 01.01. do 31.03.2018. godine</t>
  </si>
  <si>
    <t xml:space="preserve">Dana, 31.03.2018. godine                                 </t>
  </si>
  <si>
    <t>na dan 31 03.2018. godine</t>
  </si>
  <si>
    <t xml:space="preserve">Dana, 31.03.2018. godine                                                         </t>
  </si>
  <si>
    <t>na dan 31.03.2018. godine</t>
  </si>
  <si>
    <t>23,03,18</t>
  </si>
  <si>
    <t>za period od  01.01.2018. do  31.03.2018.</t>
  </si>
  <si>
    <t xml:space="preserve">Dana, 31.03.2018. godine                        </t>
  </si>
  <si>
    <t>IZVJEŠTAJ O NEREALIZOVANIM DOBICIMA (GUBICIMA) INVESTICIONOG FONDA na dan 31.01.2018</t>
  </si>
  <si>
    <t>Ulaganja po</t>
  </si>
  <si>
    <t>KOD</t>
  </si>
  <si>
    <t>Količina</t>
  </si>
  <si>
    <t>Reval. fin.</t>
  </si>
  <si>
    <t>Reval. po</t>
  </si>
  <si>
    <t>Nerealiz. D/G</t>
  </si>
  <si>
    <t>Neto</t>
  </si>
  <si>
    <t>Amort.</t>
  </si>
  <si>
    <t>Nerealiz.</t>
  </si>
  <si>
    <t>Promjene</t>
  </si>
  <si>
    <t>emitentu -</t>
  </si>
  <si>
    <t>Nabavna</t>
  </si>
  <si>
    <t>Fer</t>
  </si>
  <si>
    <t>sredstava</t>
  </si>
  <si>
    <t>osnovu</t>
  </si>
  <si>
    <t>priznat kroz</t>
  </si>
  <si>
    <t>kursne</t>
  </si>
  <si>
    <t>diskonta</t>
  </si>
  <si>
    <t>dobitak/gubitak</t>
  </si>
  <si>
    <t>vrijednost</t>
  </si>
  <si>
    <t>raspoloživih</t>
  </si>
  <si>
    <t>instr.</t>
  </si>
  <si>
    <t>rezultat</t>
  </si>
  <si>
    <t>razlike</t>
  </si>
  <si>
    <t>(premije)</t>
  </si>
  <si>
    <t>tekućeg perioda</t>
  </si>
  <si>
    <t>za prodaju</t>
  </si>
  <si>
    <t>zaštite</t>
  </si>
  <si>
    <t>perioda</t>
  </si>
  <si>
    <t>na HOV</t>
  </si>
  <si>
    <t>fin. sred.</t>
  </si>
  <si>
    <t>Redovne akcije</t>
  </si>
  <si>
    <t>BIRA-R-A</t>
  </si>
  <si>
    <t>R</t>
  </si>
  <si>
    <t>B</t>
  </si>
  <si>
    <t>EDPL-R-A</t>
  </si>
  <si>
    <t>EKBL-R-A</t>
  </si>
  <si>
    <t>EKHC-R-A</t>
  </si>
  <si>
    <t>ELBJ-R-A</t>
  </si>
  <si>
    <t>ELDO-R-A</t>
  </si>
  <si>
    <t>HEDR-R-A</t>
  </si>
  <si>
    <t>HELV-R-A</t>
  </si>
  <si>
    <t>HETR-R-A</t>
  </si>
  <si>
    <t>KRJL-R-A</t>
  </si>
  <si>
    <t>KRLB-R-A</t>
  </si>
  <si>
    <t>KRPT-R-A</t>
  </si>
  <si>
    <t>METL-R-A</t>
  </si>
  <si>
    <t>NBLB-R-B</t>
  </si>
  <si>
    <t>NOVB-R-E</t>
  </si>
  <si>
    <t>RITE-R-A</t>
  </si>
  <si>
    <t>RNAF-R-A</t>
  </si>
  <si>
    <t>RTEU-R-A</t>
  </si>
  <si>
    <t>TLKM-R-A</t>
  </si>
  <si>
    <t>Akcije ZIF-ova</t>
  </si>
  <si>
    <t>BLBP-R-A</t>
  </si>
  <si>
    <t>BRSP-R-A</t>
  </si>
  <si>
    <t>EINP-R-A</t>
  </si>
  <si>
    <t>KRIP-R-B</t>
  </si>
  <si>
    <t>PLRP-R-A</t>
  </si>
  <si>
    <t>ZPTP-R-B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</si>
  <si>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</si>
  <si>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</si>
  <si>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</si>
  <si>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</si>
  <si>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</si>
  <si>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</si>
  <si>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</si>
  <si>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</si>
  <si>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</si>
  <si>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</si>
  <si>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Udjeli otvorenih IF-ova</t>
  </si>
  <si>
    <t>FTRP-U-A</t>
  </si>
  <si>
    <t>MMSP-U-A</t>
  </si>
  <si>
    <t>OPTP-U-A</t>
  </si>
  <si>
    <t>Ukupno:</t>
  </si>
  <si>
    <t>IZVJEŠTAJ O NEREALIZOVANIM DOBICIMA (GUBICIMA) INVESTICIONOG FONDA na dan 28.02.2018</t>
  </si>
  <si>
    <t>IZVJEŠTAJ O NEREALIZOVANIM DOBICIMA (GUBICIMA) INVESTICIONOG FONDA na dan 31.03.2018</t>
  </si>
  <si>
    <t>BIRAČ AD ZVORNIK - U STEČAJU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</si>
  <si>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</si>
  <si>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</si>
  <si>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</si>
  <si>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</si>
  <si>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</si>
  <si>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</si>
  <si>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</si>
  <si>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</si>
  <si>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KRAJINALIJEK AD BANJA LUKA-U STEČAJU</t>
  </si>
  <si>
    <t>ADDIKO BANK AD</t>
  </si>
  <si>
    <t>KRAJINAPETROL AD BANJA LUKA</t>
  </si>
  <si>
    <t>METAL AD GRADIŠKA</t>
  </si>
  <si>
    <t>UNICREDIT BANK AD BANJA LUKA</t>
  </si>
  <si>
    <t>NOVA BANKA AD BANJA LUKA</t>
  </si>
  <si>
    <t>MJEŠOVITI HOLDING ERS, MP AD TREBINJE-ZP RITE GACKO AD GACKO</t>
  </si>
  <si>
    <t>RAFINERIJA NAFTE BROD AD</t>
  </si>
  <si>
    <t>R I TE UGLJEVIK AD UGLJEVIK</t>
  </si>
  <si>
    <t>TELEKOM SRPSKE AD BANJA LUKA</t>
  </si>
  <si>
    <t>ZAIF U PREOBLIKOVANJU BLB PROFIT AD</t>
  </si>
  <si>
    <t>ZAIF U PREOBLIKOVANJU BORS INVEST FOND AD</t>
  </si>
  <si>
    <t>ZAIF EUROINVESTMENT FOND - U PREOBLIKOVANJU AD BANJA LUKA</t>
  </si>
  <si>
    <t>ZMIF U PREOBLIKOVANJU KRISTAL INVEST FOND AD BANJA LUKA</t>
  </si>
  <si>
    <t>AKCIJSKI ZIF POLARA INVEST FOND AD BANJA LUKA - U PREOBLIKOVANJU</t>
  </si>
  <si>
    <t>ZMIF U PREOBLIKOVANJU ZEPTER FOND AD BANJA LUKA</t>
  </si>
  <si>
    <t>R. Br.</t>
  </si>
  <si>
    <t>Učešće u emisiji (%)</t>
  </si>
  <si>
    <t>Oznaka HOV</t>
  </si>
  <si>
    <t>Druge hartije od vrijednosti domaćih izdavalaca:</t>
  </si>
  <si>
    <t xml:space="preserve">  </t>
  </si>
  <si>
    <t>1.</t>
  </si>
  <si>
    <t>Depozitne potvrde</t>
  </si>
  <si>
    <t>2.</t>
  </si>
  <si>
    <t>Trezorski zapisi</t>
  </si>
  <si>
    <t>3.</t>
  </si>
  <si>
    <t>Blagajnički zapisi</t>
  </si>
  <si>
    <t>4.</t>
  </si>
  <si>
    <t>Komercijalni zapisi</t>
  </si>
  <si>
    <t>5.</t>
  </si>
  <si>
    <t>Udjeli otvorenih investicionih fondova</t>
  </si>
  <si>
    <t>6.</t>
  </si>
  <si>
    <t>7.</t>
  </si>
  <si>
    <t>Ukupna ulaganja u druge hartije od vrijednosti domaćih izdavalaca</t>
  </si>
  <si>
    <t>Druge hartije od vrijednosti stranih izdavalaca:</t>
  </si>
  <si>
    <t>DUIF KRISTAL INVEST AD - OMIF FUTURE FUND</t>
  </si>
  <si>
    <t>DUIF KRISTAL INVEST AD - OMIF MAXIMUS FUND</t>
  </si>
  <si>
    <t>DUIF KRISTAL INVEST AD - OAIF OPPORTUNITY FUND</t>
  </si>
  <si>
    <t>Ukupna ulaganja u druge hartije od vrijednosti stranih izdavalaca</t>
  </si>
  <si>
    <t>Ukupna ulaganja u druge hartije od vrijednosti</t>
  </si>
  <si>
    <t>IZVJEŠTAJ O STRUKTURI ULAGANJA INVESTICIONOG FONDA - OBVEZNICE na dan 31.03.2018. GODINE</t>
  </si>
  <si>
    <t>IZVJEŠTAJ O STRUKTURI ULAGANJA INVESTICIONOG FONDA - AKCIJE na dan 31.03.2018. GODINE</t>
  </si>
  <si>
    <t>IZVJEŠTAJ O STRUKTURI ULAGANJA INVESTICIONOG FONDA - DRUGE HARTIJE OD VRIJEDNOSTI na dan 31.03.2018. GODINE</t>
  </si>
</sst>
</file>

<file path=xl/styles.xml><?xml version="1.0" encoding="utf-8"?>
<styleSheet xmlns="http://schemas.openxmlformats.org/spreadsheetml/2006/main">
  <numFmts count="3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&quot;KM&quot;_-;\-* #,##0&quot;KM&quot;_-;_-* &quot;-&quot;&quot;KM&quot;_-;_-@_-"/>
    <numFmt numFmtId="173" formatCode="_-* #,##0_K_M_-;\-* #,##0_K_M_-;_-* &quot;-&quot;_K_M_-;_-@_-"/>
    <numFmt numFmtId="174" formatCode="_-* #,##0.00&quot;KM&quot;_-;\-* #,##0.00&quot;KM&quot;_-;_-* &quot;-&quot;??&quot;KM&quot;_-;_-@_-"/>
    <numFmt numFmtId="175" formatCode="_-* #,##0.00_K_M_-;\-* #,##0.00_K_M_-;_-* &quot;-&quot;??_K_M_-;_-@_-"/>
    <numFmt numFmtId="176" formatCode="#,##0.0000"/>
    <numFmt numFmtId="177" formatCode="0.0000"/>
    <numFmt numFmtId="178" formatCode="#,##0.000000"/>
    <numFmt numFmtId="179" formatCode="0;[Red]0"/>
    <numFmt numFmtId="180" formatCode="#,##0;[Red]#,##0"/>
    <numFmt numFmtId="181" formatCode="#,##0.00;[Red]#,##0.00"/>
    <numFmt numFmtId="182" formatCode="#,##0\ _D_i_n_."/>
    <numFmt numFmtId="183" formatCode="#,##0.00;#,##0.00"/>
    <numFmt numFmtId="184" formatCode="###0.000000;###0.000000"/>
    <numFmt numFmtId="185" formatCode="#,##0.0000\ _D_i_n_."/>
    <numFmt numFmtId="186" formatCode="#,##0.00\ _D_i_n_."/>
    <numFmt numFmtId="187" formatCode="_(* #,##0.00_);_(* \(#,##0.00\);_(* &quot;-&quot;??_);_(@_)"/>
    <numFmt numFmtId="188" formatCode="#,##0.00_ ;\-#,##0.00\ "/>
    <numFmt numFmtId="189" formatCode="_-* #,##0_-;\-* #,##0_-;_-* &quot;-&quot;??_-;_-@_-"/>
    <numFmt numFmtId="190" formatCode="_(* #,##0.0000_);_(* \(#,##0.00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63"/>
      <name val="Segoe U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1"/>
      <color rgb="FF404040"/>
      <name val="Segoe U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b/>
      <sz val="10"/>
      <color rgb="FF40404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74" fontId="3" fillId="0" borderId="0" xfId="46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3" fontId="3" fillId="0" borderId="0" xfId="60" applyNumberFormat="1" applyFont="1" applyFill="1">
      <alignment/>
      <protection/>
    </xf>
    <xf numFmtId="176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78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vertical="center" wrapText="1"/>
      <protection/>
    </xf>
    <xf numFmtId="0" fontId="4" fillId="0" borderId="13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3" fontId="3" fillId="0" borderId="16" xfId="60" applyNumberFormat="1" applyFont="1" applyFill="1" applyBorder="1" applyAlignment="1">
      <alignment vertical="center" wrapText="1"/>
      <protection/>
    </xf>
    <xf numFmtId="176" fontId="3" fillId="0" borderId="16" xfId="60" applyNumberFormat="1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6" xfId="60" applyNumberFormat="1" applyFont="1" applyFill="1" applyBorder="1" applyAlignment="1">
      <alignment vertical="center" wrapText="1"/>
      <protection/>
    </xf>
    <xf numFmtId="178" fontId="3" fillId="0" borderId="16" xfId="60" applyNumberFormat="1" applyFont="1" applyFill="1" applyBorder="1" applyAlignment="1">
      <alignment vertical="center" wrapText="1"/>
      <protection/>
    </xf>
    <xf numFmtId="178" fontId="3" fillId="0" borderId="12" xfId="60" applyNumberFormat="1" applyFont="1" applyFill="1" applyBorder="1" applyAlignment="1">
      <alignment vertical="center" wrapText="1"/>
      <protection/>
    </xf>
    <xf numFmtId="0" fontId="3" fillId="0" borderId="18" xfId="60" applyFont="1" applyFill="1" applyBorder="1" applyAlignment="1">
      <alignment vertical="center"/>
      <protection/>
    </xf>
    <xf numFmtId="0" fontId="3" fillId="0" borderId="15" xfId="60" applyFont="1" applyFill="1" applyBorder="1" applyAlignment="1">
      <alignment vertical="center"/>
      <protection/>
    </xf>
    <xf numFmtId="3" fontId="3" fillId="0" borderId="19" xfId="60" applyNumberFormat="1" applyFont="1" applyFill="1" applyBorder="1" applyAlignment="1">
      <alignment vertical="center"/>
      <protection/>
    </xf>
    <xf numFmtId="176" fontId="3" fillId="0" borderId="19" xfId="60" applyNumberFormat="1" applyFont="1" applyFill="1" applyBorder="1" applyAlignment="1">
      <alignment vertical="center"/>
      <protection/>
    </xf>
    <xf numFmtId="0" fontId="3" fillId="0" borderId="19" xfId="60" applyFont="1" applyFill="1" applyBorder="1" applyAlignment="1">
      <alignment vertical="center"/>
      <protection/>
    </xf>
    <xf numFmtId="4" fontId="3" fillId="0" borderId="19" xfId="60" applyNumberFormat="1" applyFont="1" applyFill="1" applyBorder="1" applyAlignment="1">
      <alignment vertical="center"/>
      <protection/>
    </xf>
    <xf numFmtId="178" fontId="3" fillId="0" borderId="19" xfId="60" applyNumberFormat="1" applyFont="1" applyFill="1" applyBorder="1" applyAlignment="1">
      <alignment vertical="center"/>
      <protection/>
    </xf>
    <xf numFmtId="178" fontId="3" fillId="0" borderId="20" xfId="60" applyNumberFormat="1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3" fillId="0" borderId="10" xfId="60" applyFont="1" applyFill="1" applyBorder="1">
      <alignment/>
      <protection/>
    </xf>
    <xf numFmtId="0" fontId="49" fillId="0" borderId="10" xfId="60" applyFont="1" applyFill="1" applyBorder="1" applyAlignment="1">
      <alignment horizontal="center"/>
      <protection/>
    </xf>
    <xf numFmtId="0" fontId="49" fillId="0" borderId="10" xfId="60" applyFont="1" applyFill="1" applyBorder="1">
      <alignment/>
      <protection/>
    </xf>
    <xf numFmtId="3" fontId="49" fillId="0" borderId="10" xfId="60" applyNumberFormat="1" applyFont="1" applyFill="1" applyBorder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1" fontId="3" fillId="0" borderId="10" xfId="60" applyNumberFormat="1" applyFont="1" applyFill="1" applyBorder="1">
      <alignment/>
      <protection/>
    </xf>
    <xf numFmtId="0" fontId="3" fillId="0" borderId="0" xfId="60" applyFont="1" applyFill="1">
      <alignment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3" fontId="3" fillId="0" borderId="10" xfId="60" applyNumberFormat="1" applyFont="1" applyFill="1" applyBorder="1" applyAlignment="1">
      <alignment/>
      <protection/>
    </xf>
    <xf numFmtId="181" fontId="4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77" fontId="4" fillId="0" borderId="10" xfId="60" applyNumberFormat="1" applyFont="1" applyFill="1" applyBorder="1" applyAlignment="1">
      <alignment horizontal="right"/>
      <protection/>
    </xf>
    <xf numFmtId="0" fontId="49" fillId="0" borderId="0" xfId="60" applyFont="1" applyFill="1">
      <alignment/>
      <protection/>
    </xf>
    <xf numFmtId="0" fontId="49" fillId="0" borderId="0" xfId="60" applyFont="1" applyFill="1" applyAlignment="1">
      <alignment horizontal="center"/>
      <protection/>
    </xf>
    <xf numFmtId="178" fontId="3" fillId="0" borderId="0" xfId="60" applyNumberFormat="1" applyFont="1" applyFill="1">
      <alignment/>
      <protection/>
    </xf>
    <xf numFmtId="181" fontId="3" fillId="0" borderId="0" xfId="60" applyNumberFormat="1" applyFont="1" applyFill="1" applyBorder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7" fillId="0" borderId="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183" fontId="50" fillId="0" borderId="10" xfId="60" applyNumberFormat="1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 vertical="center"/>
      <protection/>
    </xf>
    <xf numFmtId="184" fontId="50" fillId="0" borderId="10" xfId="60" applyNumberFormat="1" applyFont="1" applyFill="1" applyBorder="1" applyAlignment="1">
      <alignment vertical="top" wrapText="1"/>
      <protection/>
    </xf>
    <xf numFmtId="0" fontId="3" fillId="0" borderId="16" xfId="60" applyFont="1" applyFill="1" applyBorder="1" applyAlignment="1">
      <alignment vertical="center"/>
      <protection/>
    </xf>
    <xf numFmtId="184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/>
      <protection/>
    </xf>
    <xf numFmtId="1" fontId="3" fillId="0" borderId="10" xfId="60" applyNumberFormat="1" applyFont="1" applyFill="1" applyBorder="1" applyAlignment="1">
      <alignment/>
      <protection/>
    </xf>
    <xf numFmtId="181" fontId="3" fillId="0" borderId="10" xfId="60" applyNumberFormat="1" applyFont="1" applyFill="1" applyBorder="1">
      <alignment/>
      <protection/>
    </xf>
    <xf numFmtId="3" fontId="3" fillId="0" borderId="10" xfId="60" applyNumberFormat="1" applyFont="1" applyFill="1" applyBorder="1">
      <alignment/>
      <protection/>
    </xf>
    <xf numFmtId="4" fontId="3" fillId="0" borderId="10" xfId="60" applyNumberFormat="1" applyFont="1" applyFill="1" applyBorder="1" applyAlignment="1">
      <alignment horizontal="right"/>
      <protection/>
    </xf>
    <xf numFmtId="1" fontId="3" fillId="0" borderId="10" xfId="60" applyNumberFormat="1" applyFont="1" applyFill="1" applyBorder="1" applyAlignment="1">
      <alignment horizontal="right"/>
      <protection/>
    </xf>
    <xf numFmtId="49" fontId="3" fillId="0" borderId="10" xfId="60" applyNumberFormat="1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/>
      <protection/>
    </xf>
    <xf numFmtId="49" fontId="4" fillId="0" borderId="10" xfId="60" applyNumberFormat="1" applyFont="1" applyFill="1" applyBorder="1" applyAlignment="1">
      <alignment horizontal="right"/>
      <protection/>
    </xf>
    <xf numFmtId="0" fontId="49" fillId="0" borderId="0" xfId="60" applyFont="1">
      <alignment/>
      <protection/>
    </xf>
    <xf numFmtId="0" fontId="0" fillId="0" borderId="0" xfId="60" applyFont="1" applyFill="1" applyAlignment="1">
      <alignment/>
      <protection/>
    </xf>
    <xf numFmtId="0" fontId="7" fillId="0" borderId="0" xfId="60" applyFont="1">
      <alignment/>
      <protection/>
    </xf>
    <xf numFmtId="0" fontId="51" fillId="0" borderId="10" xfId="0" applyFont="1" applyBorder="1" applyAlignment="1">
      <alignment/>
    </xf>
    <xf numFmtId="0" fontId="52" fillId="0" borderId="11" xfId="0" applyFont="1" applyBorder="1" applyAlignment="1">
      <alignment wrapText="1"/>
    </xf>
    <xf numFmtId="0" fontId="51" fillId="0" borderId="11" xfId="0" applyFont="1" applyFill="1" applyBorder="1" applyAlignment="1">
      <alignment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3" fillId="0" borderId="0" xfId="60" applyFont="1">
      <alignment/>
      <protection/>
    </xf>
    <xf numFmtId="0" fontId="3" fillId="0" borderId="0" xfId="60" applyFont="1" applyFill="1">
      <alignment/>
      <protection/>
    </xf>
    <xf numFmtId="0" fontId="53" fillId="0" borderId="0" xfId="0" applyFont="1" applyAlignment="1">
      <alignment/>
    </xf>
    <xf numFmtId="0" fontId="54" fillId="34" borderId="22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wrapText="1"/>
    </xf>
    <xf numFmtId="0" fontId="55" fillId="34" borderId="25" xfId="0" applyFont="1" applyFill="1" applyBorder="1" applyAlignment="1">
      <alignment horizontal="right" wrapText="1"/>
    </xf>
    <xf numFmtId="4" fontId="55" fillId="34" borderId="25" xfId="0" applyNumberFormat="1" applyFont="1" applyFill="1" applyBorder="1" applyAlignment="1">
      <alignment horizontal="right" wrapText="1"/>
    </xf>
    <xf numFmtId="0" fontId="54" fillId="34" borderId="25" xfId="0" applyFont="1" applyFill="1" applyBorder="1" applyAlignment="1">
      <alignment horizontal="center" wrapText="1"/>
    </xf>
    <xf numFmtId="4" fontId="54" fillId="34" borderId="25" xfId="0" applyNumberFormat="1" applyFont="1" applyFill="1" applyBorder="1" applyAlignment="1">
      <alignment horizontal="right" wrapText="1"/>
    </xf>
    <xf numFmtId="0" fontId="54" fillId="34" borderId="25" xfId="0" applyFont="1" applyFill="1" applyBorder="1" applyAlignment="1">
      <alignment horizontal="right" wrapText="1"/>
    </xf>
    <xf numFmtId="0" fontId="0" fillId="34" borderId="0" xfId="0" applyFill="1" applyAlignment="1">
      <alignment wrapText="1"/>
    </xf>
    <xf numFmtId="0" fontId="0" fillId="0" borderId="0" xfId="59" applyFont="1" applyFill="1" applyAlignment="1">
      <alignment/>
      <protection/>
    </xf>
    <xf numFmtId="0" fontId="3" fillId="0" borderId="0" xfId="59" applyFont="1" applyFill="1">
      <alignment/>
      <protection/>
    </xf>
    <xf numFmtId="0" fontId="0" fillId="0" borderId="0" xfId="59" applyFont="1" applyFill="1">
      <alignment/>
      <protection/>
    </xf>
    <xf numFmtId="0" fontId="0" fillId="0" borderId="14" xfId="59" applyFont="1" applyFill="1" applyBorder="1" applyAlignment="1">
      <alignment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right" vertical="center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3" fillId="0" borderId="10" xfId="59" applyFont="1" applyFill="1" applyBorder="1" applyAlignment="1">
      <alignment horizontal="right" wrapText="1"/>
      <protection/>
    </xf>
    <xf numFmtId="185" fontId="3" fillId="0" borderId="10" xfId="59" applyNumberFormat="1" applyFont="1" applyFill="1" applyBorder="1" applyAlignment="1">
      <alignment horizontal="right" vertical="center" wrapText="1"/>
      <protection/>
    </xf>
    <xf numFmtId="182" fontId="3" fillId="0" borderId="10" xfId="59" applyNumberFormat="1" applyFont="1" applyFill="1" applyBorder="1" applyAlignment="1">
      <alignment horizontal="right" vertical="center" wrapText="1"/>
      <protection/>
    </xf>
    <xf numFmtId="186" fontId="3" fillId="0" borderId="10" xfId="59" applyNumberFormat="1" applyFont="1" applyFill="1" applyBorder="1" applyAlignment="1">
      <alignment horizontal="right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55" fillId="34" borderId="10" xfId="0" applyFont="1" applyFill="1" applyBorder="1" applyAlignment="1">
      <alignment horizontal="left" wrapText="1"/>
    </xf>
    <xf numFmtId="0" fontId="55" fillId="34" borderId="10" xfId="0" applyFont="1" applyFill="1" applyBorder="1" applyAlignment="1">
      <alignment horizontal="center" wrapText="1"/>
    </xf>
    <xf numFmtId="0" fontId="49" fillId="0" borderId="10" xfId="59" applyFont="1" applyBorder="1" applyAlignment="1">
      <alignment horizontal="right" wrapText="1"/>
      <protection/>
    </xf>
    <xf numFmtId="4" fontId="49" fillId="0" borderId="10" xfId="59" applyNumberFormat="1" applyFont="1" applyBorder="1" applyAlignment="1">
      <alignment horizontal="right" wrapText="1"/>
      <protection/>
    </xf>
    <xf numFmtId="187" fontId="3" fillId="0" borderId="10" xfId="44" applyNumberFormat="1" applyFont="1" applyFill="1" applyBorder="1" applyAlignment="1">
      <alignment horizontal="right" vertical="center" wrapText="1"/>
    </xf>
    <xf numFmtId="4" fontId="3" fillId="0" borderId="10" xfId="59" applyNumberFormat="1" applyFont="1" applyFill="1" applyBorder="1" applyAlignment="1">
      <alignment horizontal="right" vertical="center" wrapText="1"/>
      <protection/>
    </xf>
    <xf numFmtId="187" fontId="4" fillId="0" borderId="10" xfId="44" applyNumberFormat="1" applyFont="1" applyFill="1" applyBorder="1" applyAlignment="1">
      <alignment horizontal="right" vertical="center" wrapText="1"/>
    </xf>
    <xf numFmtId="188" fontId="4" fillId="0" borderId="10" xfId="45" applyNumberFormat="1" applyFont="1" applyFill="1" applyBorder="1" applyAlignment="1">
      <alignment horizontal="right" vertical="center" wrapText="1"/>
    </xf>
    <xf numFmtId="189" fontId="3" fillId="0" borderId="10" xfId="45" applyNumberFormat="1" applyFont="1" applyFill="1" applyBorder="1" applyAlignment="1">
      <alignment horizontal="right" vertical="center" wrapText="1"/>
    </xf>
    <xf numFmtId="190" fontId="4" fillId="0" borderId="10" xfId="44" applyNumberFormat="1" applyFont="1" applyFill="1" applyBorder="1" applyAlignment="1">
      <alignment horizontal="right" vertical="center" wrapText="1"/>
    </xf>
    <xf numFmtId="0" fontId="49" fillId="0" borderId="0" xfId="59" applyFont="1" applyFill="1">
      <alignment/>
      <protection/>
    </xf>
    <xf numFmtId="0" fontId="49" fillId="0" borderId="0" xfId="59" applyFont="1" applyFill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left" wrapText="1"/>
    </xf>
    <xf numFmtId="0" fontId="54" fillId="34" borderId="27" xfId="0" applyFont="1" applyFill="1" applyBorder="1" applyAlignment="1">
      <alignment horizontal="left" wrapText="1"/>
    </xf>
    <xf numFmtId="0" fontId="54" fillId="34" borderId="28" xfId="0" applyFont="1" applyFill="1" applyBorder="1" applyAlignment="1">
      <alignment horizontal="left" wrapText="1"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29" xfId="60" applyFont="1" applyFill="1" applyBorder="1" applyAlignment="1">
      <alignment horizontal="center" vertical="center" wrapText="1"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3" fillId="0" borderId="13" xfId="60" applyFont="1" applyBorder="1" applyAlignment="1">
      <alignment horizontal="left" vertical="center"/>
      <protection/>
    </xf>
    <xf numFmtId="0" fontId="3" fillId="0" borderId="16" xfId="60" applyFont="1" applyBorder="1" applyAlignment="1">
      <alignment horizontal="left" vertical="center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left" vertical="center" wrapText="1"/>
      <protection/>
    </xf>
    <xf numFmtId="0" fontId="3" fillId="0" borderId="16" xfId="60" applyFont="1" applyBorder="1" applyAlignment="1">
      <alignment horizontal="left" vertical="center" wrapText="1"/>
      <protection/>
    </xf>
    <xf numFmtId="0" fontId="3" fillId="0" borderId="12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left"/>
      <protection/>
    </xf>
    <xf numFmtId="0" fontId="49" fillId="0" borderId="0" xfId="60" applyFont="1" applyFill="1" applyAlignment="1">
      <alignment horizontal="center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29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176" fontId="3" fillId="0" borderId="15" xfId="60" applyNumberFormat="1" applyFont="1" applyFill="1" applyBorder="1" applyAlignment="1">
      <alignment horizontal="center" vertical="center" wrapText="1"/>
      <protection/>
    </xf>
    <xf numFmtId="176" fontId="3" fillId="0" borderId="11" xfId="60" applyNumberFormat="1" applyFont="1" applyFill="1" applyBorder="1" applyAlignment="1">
      <alignment horizontal="center" vertical="center" wrapText="1"/>
      <protection/>
    </xf>
    <xf numFmtId="176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3" fontId="3" fillId="0" borderId="15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4" fontId="3" fillId="0" borderId="15" xfId="60" applyNumberFormat="1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7" xfId="60" applyNumberFormat="1" applyFont="1" applyFill="1" applyBorder="1" applyAlignment="1">
      <alignment horizontal="center" vertical="center" wrapText="1"/>
      <protection/>
    </xf>
    <xf numFmtId="178" fontId="3" fillId="0" borderId="18" xfId="60" applyNumberFormat="1" applyFont="1" applyFill="1" applyBorder="1" applyAlignment="1">
      <alignment horizontal="center" vertical="center" wrapText="1"/>
      <protection/>
    </xf>
    <xf numFmtId="178" fontId="3" fillId="0" borderId="29" xfId="60" applyNumberFormat="1" applyFont="1" applyFill="1" applyBorder="1" applyAlignment="1">
      <alignment horizontal="center" vertical="center" wrapText="1"/>
      <protection/>
    </xf>
    <xf numFmtId="178" fontId="3" fillId="0" borderId="21" xfId="60" applyNumberFormat="1" applyFont="1" applyFill="1" applyBorder="1" applyAlignment="1">
      <alignment horizontal="center" vertical="center" wrapText="1"/>
      <protection/>
    </xf>
    <xf numFmtId="178" fontId="3" fillId="0" borderId="15" xfId="60" applyNumberFormat="1" applyFont="1" applyFill="1" applyBorder="1" applyAlignment="1">
      <alignment horizontal="center" vertical="center" wrapText="1"/>
      <protection/>
    </xf>
    <xf numFmtId="178" fontId="3" fillId="0" borderId="11" xfId="60" applyNumberFormat="1" applyFont="1" applyFill="1" applyBorder="1" applyAlignment="1">
      <alignment horizontal="center" vertical="center" wrapText="1"/>
      <protection/>
    </xf>
    <xf numFmtId="178" fontId="3" fillId="0" borderId="17" xfId="60" applyNumberFormat="1" applyFont="1" applyFill="1" applyBorder="1" applyAlignment="1">
      <alignment horizontal="center" vertical="center" wrapText="1"/>
      <protection/>
    </xf>
    <xf numFmtId="0" fontId="49" fillId="0" borderId="0" xfId="59" applyFont="1" applyFill="1" applyAlignment="1">
      <alignment horizontal="left"/>
      <protection/>
    </xf>
    <xf numFmtId="0" fontId="3" fillId="0" borderId="10" xfId="59" applyFont="1" applyFill="1" applyBorder="1" applyAlignment="1">
      <alignment wrapText="1"/>
      <protection/>
    </xf>
    <xf numFmtId="0" fontId="3" fillId="0" borderId="10" xfId="59" applyFont="1" applyFill="1" applyBorder="1" applyAlignment="1">
      <alignment vertical="top" wrapText="1"/>
      <protection/>
    </xf>
    <xf numFmtId="0" fontId="3" fillId="0" borderId="10" xfId="59" applyFont="1" applyFill="1" applyBorder="1" applyAlignment="1">
      <alignment horizontal="left" wrapText="1"/>
      <protection/>
    </xf>
    <xf numFmtId="0" fontId="4" fillId="0" borderId="13" xfId="59" applyFont="1" applyFill="1" applyBorder="1" applyAlignment="1">
      <alignment horizontal="left" vertical="center" wrapText="1"/>
      <protection/>
    </xf>
    <xf numFmtId="0" fontId="4" fillId="0" borderId="16" xfId="59" applyFont="1" applyFill="1" applyBorder="1" applyAlignment="1">
      <alignment horizontal="left" vertical="center" wrapText="1"/>
      <protection/>
    </xf>
    <xf numFmtId="0" fontId="4" fillId="0" borderId="12" xfId="59" applyFont="1" applyFill="1" applyBorder="1" applyAlignment="1">
      <alignment horizontal="left" vertical="center" wrapText="1"/>
      <protection/>
    </xf>
    <xf numFmtId="0" fontId="49" fillId="0" borderId="0" xfId="59" applyFont="1" applyFill="1" applyAlignment="1">
      <alignment horizontal="center"/>
      <protection/>
    </xf>
    <xf numFmtId="0" fontId="3" fillId="0" borderId="13" xfId="59" applyFont="1" applyFill="1" applyBorder="1" applyAlignment="1">
      <alignment horizontal="left" vertical="center" wrapText="1"/>
      <protection/>
    </xf>
    <xf numFmtId="0" fontId="3" fillId="0" borderId="16" xfId="59" applyFont="1" applyFill="1" applyBorder="1" applyAlignment="1">
      <alignment horizontal="left" vertical="center" wrapText="1"/>
      <protection/>
    </xf>
    <xf numFmtId="0" fontId="3" fillId="0" borderId="12" xfId="59" applyFont="1" applyFill="1" applyBorder="1" applyAlignment="1">
      <alignment horizontal="left" vertical="center" wrapText="1"/>
      <protection/>
    </xf>
    <xf numFmtId="0" fontId="3" fillId="0" borderId="13" xfId="59" applyFont="1" applyFill="1" applyBorder="1" applyAlignment="1">
      <alignment vertical="top" wrapText="1"/>
      <protection/>
    </xf>
    <xf numFmtId="0" fontId="3" fillId="0" borderId="16" xfId="59" applyFont="1" applyFill="1" applyBorder="1" applyAlignment="1">
      <alignment vertical="top" wrapText="1"/>
      <protection/>
    </xf>
    <xf numFmtId="0" fontId="3" fillId="0" borderId="12" xfId="59" applyFont="1" applyFill="1" applyBorder="1" applyAlignment="1">
      <alignment vertical="top" wrapText="1"/>
      <protection/>
    </xf>
    <xf numFmtId="0" fontId="3" fillId="0" borderId="10" xfId="59" applyFont="1" applyFill="1" applyBorder="1" applyAlignment="1">
      <alignment horizontal="center" vertical="center" textRotation="90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174" fontId="3" fillId="0" borderId="0" xfId="46" applyFont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174" fontId="3" fillId="0" borderId="0" xfId="46" applyFont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0" fillId="0" borderId="10" xfId="60" applyFont="1" applyFill="1" applyBorder="1">
      <alignment/>
      <protection/>
    </xf>
    <xf numFmtId="4" fontId="49" fillId="0" borderId="10" xfId="60" applyNumberFormat="1" applyFont="1" applyFill="1" applyBorder="1">
      <alignment/>
      <protection/>
    </xf>
    <xf numFmtId="0" fontId="49" fillId="0" borderId="10" xfId="60" applyFont="1" applyFill="1" applyBorder="1" applyAlignment="1">
      <alignment/>
      <protection/>
    </xf>
    <xf numFmtId="177" fontId="49" fillId="0" borderId="10" xfId="60" applyNumberFormat="1" applyFont="1" applyFill="1" applyBorder="1">
      <alignment/>
      <protection/>
    </xf>
    <xf numFmtId="0" fontId="3" fillId="0" borderId="15" xfId="60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4" fontId="3" fillId="0" borderId="10" xfId="60" applyNumberFormat="1" applyFont="1" applyFill="1" applyBorder="1">
      <alignment/>
      <protection/>
    </xf>
    <xf numFmtId="179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180" fontId="3" fillId="0" borderId="10" xfId="60" applyNumberFormat="1" applyFont="1" applyFill="1" applyBorder="1" applyAlignment="1">
      <alignment horizontal="center"/>
      <protection/>
    </xf>
    <xf numFmtId="0" fontId="3" fillId="0" borderId="10" xfId="60" applyFont="1" applyFill="1" applyBorder="1">
      <alignment/>
      <protection/>
    </xf>
    <xf numFmtId="2" fontId="3" fillId="0" borderId="10" xfId="60" applyNumberFormat="1" applyFont="1" applyFill="1" applyBorder="1">
      <alignment/>
      <protection/>
    </xf>
    <xf numFmtId="0" fontId="3" fillId="0" borderId="10" xfId="60" applyFont="1" applyFill="1" applyBorder="1" applyAlignment="1">
      <alignment horizontal="right" vertical="top" wrapText="1"/>
      <protection/>
    </xf>
    <xf numFmtId="176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 horizontal="right" vertical="top" wrapText="1"/>
      <protection/>
    </xf>
    <xf numFmtId="1" fontId="3" fillId="0" borderId="10" xfId="60" applyNumberFormat="1" applyFont="1" applyFill="1" applyBorder="1">
      <alignment/>
      <protection/>
    </xf>
    <xf numFmtId="2" fontId="3" fillId="0" borderId="10" xfId="60" applyNumberFormat="1" applyFont="1" applyFill="1" applyBorder="1" applyAlignment="1">
      <alignment horizontal="right" vertical="top" wrapText="1"/>
      <protection/>
    </xf>
    <xf numFmtId="49" fontId="3" fillId="0" borderId="10" xfId="60" applyNumberFormat="1" applyFont="1" applyFill="1" applyBorder="1" applyAlignment="1">
      <alignment horizontal="right" vertical="top" wrapText="1"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77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3" fontId="3" fillId="0" borderId="10" xfId="60" applyNumberFormat="1" applyFont="1" applyFill="1" applyBorder="1" applyAlignment="1">
      <alignment/>
      <protection/>
    </xf>
    <xf numFmtId="176" fontId="3" fillId="0" borderId="10" xfId="60" applyNumberFormat="1" applyFont="1" applyFill="1" applyBorder="1" applyAlignment="1">
      <alignment/>
      <protection/>
    </xf>
    <xf numFmtId="181" fontId="3" fillId="0" borderId="10" xfId="60" applyNumberFormat="1" applyFont="1" applyFill="1" applyBorder="1">
      <alignment/>
      <protection/>
    </xf>
    <xf numFmtId="176" fontId="3" fillId="0" borderId="10" xfId="60" applyNumberFormat="1" applyFont="1" applyFill="1" applyBorder="1">
      <alignment/>
      <protection/>
    </xf>
    <xf numFmtId="4" fontId="3" fillId="0" borderId="10" xfId="60" applyNumberFormat="1" applyFont="1" applyFill="1" applyBorder="1" applyAlignment="1">
      <alignment/>
      <protection/>
    </xf>
    <xf numFmtId="178" fontId="3" fillId="0" borderId="10" xfId="60" applyNumberFormat="1" applyFont="1" applyFill="1" applyBorder="1">
      <alignment/>
      <protection/>
    </xf>
    <xf numFmtId="2" fontId="3" fillId="0" borderId="10" xfId="60" applyNumberFormat="1" applyFont="1" applyFill="1" applyBorder="1" applyAlignment="1">
      <alignment horizontal="right"/>
      <protection/>
    </xf>
    <xf numFmtId="181" fontId="3" fillId="0" borderId="0" xfId="60" applyNumberFormat="1" applyFont="1" applyFill="1" applyBorder="1">
      <alignment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55" fillId="34" borderId="10" xfId="0" applyFont="1" applyFill="1" applyBorder="1" applyAlignment="1">
      <alignment horizontal="right" wrapText="1"/>
    </xf>
    <xf numFmtId="4" fontId="55" fillId="34" borderId="10" xfId="0" applyNumberFormat="1" applyFont="1" applyFill="1" applyBorder="1" applyAlignment="1">
      <alignment horizontal="right" wrapText="1"/>
    </xf>
    <xf numFmtId="0" fontId="3" fillId="0" borderId="10" xfId="60" applyFont="1" applyFill="1" applyBorder="1" applyAlignment="1">
      <alignment vertical="center"/>
      <protection/>
    </xf>
    <xf numFmtId="3" fontId="3" fillId="0" borderId="10" xfId="60" applyNumberFormat="1" applyFont="1" applyFill="1" applyBorder="1" applyAlignment="1">
      <alignment vertical="center"/>
      <protection/>
    </xf>
    <xf numFmtId="176" fontId="3" fillId="0" borderId="10" xfId="60" applyNumberFormat="1" applyFont="1" applyFill="1" applyBorder="1" applyAlignment="1">
      <alignment vertical="center"/>
      <protection/>
    </xf>
    <xf numFmtId="4" fontId="3" fillId="35" borderId="10" xfId="60" applyNumberFormat="1" applyFont="1" applyFill="1" applyBorder="1" applyAlignment="1">
      <alignment vertical="center"/>
      <protection/>
    </xf>
    <xf numFmtId="0" fontId="3" fillId="35" borderId="10" xfId="60" applyFont="1" applyFill="1" applyBorder="1" applyAlignment="1">
      <alignment horizontal="center" vertical="center"/>
      <protection/>
    </xf>
    <xf numFmtId="176" fontId="3" fillId="35" borderId="10" xfId="60" applyNumberFormat="1" applyFont="1" applyFill="1" applyBorder="1" applyAlignment="1">
      <alignment vertical="center"/>
      <protection/>
    </xf>
    <xf numFmtId="178" fontId="3" fillId="35" borderId="10" xfId="60" applyNumberFormat="1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3" fillId="0" borderId="10" xfId="60" applyFont="1" applyFill="1" applyBorder="1" applyAlignment="1">
      <alignment/>
      <protection/>
    </xf>
    <xf numFmtId="0" fontId="49" fillId="0" borderId="0" xfId="60" applyFont="1" applyFill="1" applyBorder="1">
      <alignment/>
      <protection/>
    </xf>
    <xf numFmtId="0" fontId="0" fillId="0" borderId="0" xfId="60" applyFont="1" applyFill="1" applyBorder="1">
      <alignment/>
      <protection/>
    </xf>
    <xf numFmtId="0" fontId="49" fillId="0" borderId="0" xfId="60" applyFont="1" applyFill="1" applyBorder="1" applyAlignment="1">
      <alignment horizontal="center"/>
      <protection/>
    </xf>
    <xf numFmtId="0" fontId="49" fillId="0" borderId="0" xfId="60" applyFont="1" applyFill="1" applyBorder="1" applyAlignment="1">
      <alignment horizontal="center"/>
      <protection/>
    </xf>
    <xf numFmtId="0" fontId="3" fillId="0" borderId="0" xfId="60" applyFont="1" applyFill="1" applyBorder="1">
      <alignment/>
      <protection/>
    </xf>
    <xf numFmtId="3" fontId="3" fillId="0" borderId="0" xfId="60" applyNumberFormat="1" applyFont="1" applyFill="1" applyBorder="1">
      <alignment/>
      <protection/>
    </xf>
    <xf numFmtId="176" fontId="3" fillId="0" borderId="0" xfId="60" applyNumberFormat="1" applyFont="1" applyFill="1" applyBorder="1">
      <alignment/>
      <protection/>
    </xf>
    <xf numFmtId="4" fontId="3" fillId="0" borderId="0" xfId="60" applyNumberFormat="1" applyFont="1" applyFill="1" applyBorder="1" applyAlignment="1">
      <alignment/>
      <protection/>
    </xf>
    <xf numFmtId="178" fontId="3" fillId="0" borderId="0" xfId="60" applyNumberFormat="1" applyFont="1" applyFill="1" applyBorder="1">
      <alignment/>
      <protection/>
    </xf>
    <xf numFmtId="0" fontId="3" fillId="0" borderId="15" xfId="60" applyFont="1" applyFill="1" applyBorder="1" applyAlignment="1">
      <alignment/>
      <protection/>
    </xf>
    <xf numFmtId="3" fontId="3" fillId="0" borderId="15" xfId="60" applyNumberFormat="1" applyFont="1" applyFill="1" applyBorder="1" applyAlignment="1">
      <alignment/>
      <protection/>
    </xf>
    <xf numFmtId="176" fontId="3" fillId="0" borderId="15" xfId="60" applyNumberFormat="1" applyFont="1" applyFill="1" applyBorder="1" applyAlignment="1">
      <alignment/>
      <protection/>
    </xf>
    <xf numFmtId="181" fontId="3" fillId="0" borderId="15" xfId="60" applyNumberFormat="1" applyFont="1" applyFill="1" applyBorder="1">
      <alignment/>
      <protection/>
    </xf>
    <xf numFmtId="3" fontId="3" fillId="0" borderId="15" xfId="60" applyNumberFormat="1" applyFont="1" applyFill="1" applyBorder="1" applyAlignment="1">
      <alignment horizontal="center"/>
      <protection/>
    </xf>
    <xf numFmtId="176" fontId="3" fillId="0" borderId="15" xfId="60" applyNumberFormat="1" applyFont="1" applyFill="1" applyBorder="1">
      <alignment/>
      <protection/>
    </xf>
    <xf numFmtId="1" fontId="3" fillId="0" borderId="15" xfId="60" applyNumberFormat="1" applyFont="1" applyFill="1" applyBorder="1" applyAlignment="1">
      <alignment horizontal="center"/>
      <protection/>
    </xf>
    <xf numFmtId="4" fontId="3" fillId="0" borderId="15" xfId="60" applyNumberFormat="1" applyFont="1" applyFill="1" applyBorder="1" applyAlignment="1">
      <alignment/>
      <protection/>
    </xf>
    <xf numFmtId="178" fontId="3" fillId="0" borderId="15" xfId="60" applyNumberFormat="1" applyFont="1" applyFill="1" applyBorder="1">
      <alignment/>
      <protection/>
    </xf>
    <xf numFmtId="4" fontId="3" fillId="0" borderId="0" xfId="60" applyNumberFormat="1" applyFont="1" applyFill="1" applyBorder="1">
      <alignment/>
      <protection/>
    </xf>
    <xf numFmtId="0" fontId="3" fillId="0" borderId="0" xfId="60" applyFont="1" applyFill="1" applyBorder="1" applyAlignment="1">
      <alignment horizontal="center"/>
      <protection/>
    </xf>
    <xf numFmtId="0" fontId="3" fillId="0" borderId="15" xfId="60" applyFont="1" applyFill="1" applyBorder="1" applyAlignment="1">
      <alignment horizontal="left"/>
      <protection/>
    </xf>
    <xf numFmtId="178" fontId="3" fillId="0" borderId="15" xfId="60" applyNumberFormat="1" applyFont="1" applyFill="1" applyBorder="1" applyAlignment="1">
      <alignment/>
      <protection/>
    </xf>
    <xf numFmtId="0" fontId="3" fillId="0" borderId="13" xfId="59" applyFont="1" applyFill="1" applyBorder="1" applyAlignment="1">
      <alignment horizontal="right" vertical="center" wrapText="1"/>
      <protection/>
    </xf>
    <xf numFmtId="0" fontId="3" fillId="0" borderId="15" xfId="59" applyFont="1" applyFill="1" applyBorder="1" applyAlignment="1">
      <alignment horizontal="right" vertical="center" wrapText="1"/>
      <protection/>
    </xf>
    <xf numFmtId="0" fontId="3" fillId="0" borderId="15" xfId="59" applyFont="1" applyFill="1" applyBorder="1" applyAlignment="1">
      <alignment vertical="center" wrapText="1"/>
      <protection/>
    </xf>
    <xf numFmtId="0" fontId="3" fillId="0" borderId="17" xfId="59" applyFont="1" applyFill="1" applyBorder="1" applyAlignment="1">
      <alignment horizontal="righ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workbookViewId="0" topLeftCell="B1">
      <selection activeCell="C90" sqref="C90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450</v>
      </c>
      <c r="C1" s="4"/>
    </row>
    <row r="2" spans="2:3" ht="12.75">
      <c r="B2" s="4" t="s">
        <v>444</v>
      </c>
      <c r="C2" s="4"/>
    </row>
    <row r="3" spans="2:3" ht="12.75">
      <c r="B3" s="4" t="s">
        <v>328</v>
      </c>
      <c r="C3" s="4"/>
    </row>
    <row r="4" spans="2:3" ht="12.75">
      <c r="B4" s="103" t="s">
        <v>329</v>
      </c>
      <c r="C4" s="4"/>
    </row>
    <row r="5" spans="2:3" ht="12.75">
      <c r="B5" s="4" t="s">
        <v>330</v>
      </c>
      <c r="C5" s="4"/>
    </row>
    <row r="6" spans="2:3" ht="12.75">
      <c r="B6" s="4" t="s">
        <v>442</v>
      </c>
      <c r="C6" s="4"/>
    </row>
    <row r="7" spans="2:3" ht="12.75">
      <c r="B7" s="4"/>
      <c r="C7" s="4"/>
    </row>
    <row r="8" spans="2:6" ht="12.75">
      <c r="B8" s="246" t="s">
        <v>224</v>
      </c>
      <c r="C8" s="246"/>
      <c r="D8" s="246"/>
      <c r="E8" s="246"/>
      <c r="F8" s="246"/>
    </row>
    <row r="9" spans="2:6" ht="12.75">
      <c r="B9" s="246" t="s">
        <v>225</v>
      </c>
      <c r="C9" s="246"/>
      <c r="D9" s="246"/>
      <c r="E9" s="246"/>
      <c r="F9" s="246"/>
    </row>
    <row r="10" spans="2:6" ht="12.75">
      <c r="B10" s="247" t="s">
        <v>512</v>
      </c>
      <c r="C10" s="247"/>
      <c r="D10" s="247"/>
      <c r="E10" s="247"/>
      <c r="F10" s="247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07" t="s">
        <v>370</v>
      </c>
      <c r="C12" s="6" t="s">
        <v>0</v>
      </c>
      <c r="D12" s="6" t="s">
        <v>1</v>
      </c>
      <c r="E12" s="6" t="s">
        <v>2</v>
      </c>
      <c r="F12" s="107" t="s">
        <v>3</v>
      </c>
      <c r="G12" s="98"/>
      <c r="H12" s="4"/>
    </row>
    <row r="13" spans="1:25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98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2.75">
      <c r="A14" s="4"/>
      <c r="B14" s="8"/>
      <c r="C14" s="26" t="s">
        <v>502</v>
      </c>
      <c r="D14" s="9" t="s">
        <v>226</v>
      </c>
      <c r="E14" s="29">
        <f>SUM(E15+E16+E22+E29+E30)</f>
        <v>1679702</v>
      </c>
      <c r="F14" s="29">
        <f>F15+F16+F22+F29+F30</f>
        <v>1690705</v>
      </c>
      <c r="G14" s="98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2.5">
      <c r="A15" s="4"/>
      <c r="B15" s="6" t="s">
        <v>227</v>
      </c>
      <c r="C15" s="26" t="s">
        <v>332</v>
      </c>
      <c r="D15" s="9" t="s">
        <v>228</v>
      </c>
      <c r="E15" s="29">
        <v>20598</v>
      </c>
      <c r="F15" s="29">
        <v>27533</v>
      </c>
      <c r="G15" s="98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4"/>
      <c r="B16" s="6"/>
      <c r="C16" s="26" t="s">
        <v>333</v>
      </c>
      <c r="D16" s="9" t="s">
        <v>229</v>
      </c>
      <c r="E16" s="29">
        <f>SUM(E17+E18+E19+E20+E21)</f>
        <v>1658354</v>
      </c>
      <c r="F16" s="29">
        <f>SUM(F17:F21)</f>
        <v>1652488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230</v>
      </c>
      <c r="C17" s="3" t="s">
        <v>231</v>
      </c>
      <c r="D17" s="9" t="s">
        <v>232</v>
      </c>
      <c r="E17" s="40">
        <v>934665</v>
      </c>
      <c r="F17" s="40">
        <v>925501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233</v>
      </c>
      <c r="C18" s="2" t="s">
        <v>234</v>
      </c>
      <c r="D18" s="9" t="s">
        <v>235</v>
      </c>
      <c r="E18" s="40">
        <v>313689</v>
      </c>
      <c r="F18" s="40">
        <v>316987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236</v>
      </c>
      <c r="C19" s="2" t="s">
        <v>237</v>
      </c>
      <c r="D19" s="9" t="s">
        <v>238</v>
      </c>
      <c r="E19" s="40"/>
      <c r="F19" s="40">
        <v>0</v>
      </c>
      <c r="G19" s="4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2.5">
      <c r="A20" s="4"/>
      <c r="B20" s="6" t="s">
        <v>239</v>
      </c>
      <c r="C20" s="2" t="s">
        <v>240</v>
      </c>
      <c r="D20" s="9" t="s">
        <v>241</v>
      </c>
      <c r="E20" s="40">
        <v>410000</v>
      </c>
      <c r="F20" s="40">
        <v>410000</v>
      </c>
      <c r="G20" s="98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>
        <v>240</v>
      </c>
      <c r="C21" s="2" t="s">
        <v>331</v>
      </c>
      <c r="D21" s="106" t="s">
        <v>242</v>
      </c>
      <c r="E21" s="40"/>
      <c r="F21" s="40">
        <v>0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/>
      <c r="C22" s="26" t="s">
        <v>334</v>
      </c>
      <c r="D22" s="106" t="s">
        <v>243</v>
      </c>
      <c r="E22" s="40">
        <f>SUM(E23+E24+E25+E26+E27+E28)</f>
        <v>750</v>
      </c>
      <c r="F22" s="40">
        <f>SUM(F23:F28)</f>
        <v>10684</v>
      </c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300</v>
      </c>
      <c r="C23" s="2" t="s">
        <v>245</v>
      </c>
      <c r="D23" s="106" t="s">
        <v>244</v>
      </c>
      <c r="E23" s="40"/>
      <c r="F23" s="40"/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301</v>
      </c>
      <c r="C24" s="2" t="s">
        <v>335</v>
      </c>
      <c r="D24" s="106" t="s">
        <v>246</v>
      </c>
      <c r="E24" s="40"/>
      <c r="F24" s="40">
        <v>864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302</v>
      </c>
      <c r="C25" s="2" t="s">
        <v>336</v>
      </c>
      <c r="D25" s="106" t="s">
        <v>247</v>
      </c>
      <c r="E25" s="40"/>
      <c r="F25" s="40">
        <v>3420</v>
      </c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303</v>
      </c>
      <c r="C26" s="2" t="s">
        <v>337</v>
      </c>
      <c r="D26" s="106" t="s">
        <v>248</v>
      </c>
      <c r="E26" s="40">
        <v>750</v>
      </c>
      <c r="F26" s="40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4"/>
      <c r="B27" s="6">
        <v>309</v>
      </c>
      <c r="C27" s="2" t="s">
        <v>338</v>
      </c>
      <c r="D27" s="106" t="s">
        <v>249</v>
      </c>
      <c r="E27" s="40"/>
      <c r="F27" s="40">
        <v>6400</v>
      </c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22.5">
      <c r="A28" s="4"/>
      <c r="B28" s="6" t="s">
        <v>252</v>
      </c>
      <c r="C28" s="2" t="s">
        <v>339</v>
      </c>
      <c r="D28" s="106" t="s">
        <v>250</v>
      </c>
      <c r="E28" s="40"/>
      <c r="F28" s="40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320</v>
      </c>
      <c r="C29" s="26" t="s">
        <v>254</v>
      </c>
      <c r="D29" s="106" t="s">
        <v>251</v>
      </c>
      <c r="E29" s="40"/>
      <c r="F29" s="40"/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>
        <v>33</v>
      </c>
      <c r="C30" s="26" t="s">
        <v>340</v>
      </c>
      <c r="D30" s="106" t="s">
        <v>253</v>
      </c>
      <c r="E30" s="29"/>
      <c r="F30" s="29"/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/>
      <c r="C31" s="26" t="s">
        <v>341</v>
      </c>
      <c r="D31" s="106" t="s">
        <v>255</v>
      </c>
      <c r="E31" s="29">
        <f>SUM(E32+E36+E42+E45+E48+E51+E52+E53)</f>
        <v>39839</v>
      </c>
      <c r="F31" s="29">
        <f>F32+F36+F42+F45+F48+F51+F52+F53</f>
        <v>35118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</v>
      </c>
      <c r="C32" s="26" t="s">
        <v>342</v>
      </c>
      <c r="D32" s="106" t="s">
        <v>256</v>
      </c>
      <c r="E32" s="29">
        <f>SUM(E33+E34+E35)</f>
        <v>0</v>
      </c>
      <c r="F32" s="29">
        <f>SUM(F33:F35)</f>
        <v>0</v>
      </c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400.401</v>
      </c>
      <c r="C33" s="2" t="s">
        <v>259</v>
      </c>
      <c r="D33" s="106" t="s">
        <v>257</v>
      </c>
      <c r="E33" s="40"/>
      <c r="F33" s="40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402</v>
      </c>
      <c r="C34" s="2" t="s">
        <v>343</v>
      </c>
      <c r="D34" s="106" t="s">
        <v>258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403</v>
      </c>
      <c r="C35" s="2" t="s">
        <v>344</v>
      </c>
      <c r="D35" s="106" t="s">
        <v>260</v>
      </c>
      <c r="E35" s="40"/>
      <c r="F35" s="40"/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</v>
      </c>
      <c r="C36" s="26" t="s">
        <v>345</v>
      </c>
      <c r="D36" s="106" t="s">
        <v>261</v>
      </c>
      <c r="E36" s="40">
        <f>SUM(E37+E38+E39+E40+E41)</f>
        <v>829</v>
      </c>
      <c r="F36" s="40">
        <f>SUM(F37:F41)</f>
        <v>556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410</v>
      </c>
      <c r="C37" s="2" t="s">
        <v>264</v>
      </c>
      <c r="D37" s="106" t="s">
        <v>262</v>
      </c>
      <c r="E37" s="40"/>
      <c r="F37" s="40">
        <v>156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413</v>
      </c>
      <c r="C38" s="2" t="s">
        <v>346</v>
      </c>
      <c r="D38" s="106" t="s">
        <v>263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414</v>
      </c>
      <c r="C39" s="2" t="s">
        <v>347</v>
      </c>
      <c r="D39" s="106" t="s">
        <v>265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4"/>
      <c r="B40" s="6">
        <v>415</v>
      </c>
      <c r="C40" s="2" t="s">
        <v>348</v>
      </c>
      <c r="D40" s="106" t="s">
        <v>266</v>
      </c>
      <c r="E40" s="40"/>
      <c r="F40" s="40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22.5">
      <c r="A41" s="4"/>
      <c r="B41" s="107" t="s">
        <v>367</v>
      </c>
      <c r="C41" s="2" t="s">
        <v>349</v>
      </c>
      <c r="D41" s="106" t="s">
        <v>267</v>
      </c>
      <c r="E41" s="29">
        <v>829</v>
      </c>
      <c r="F41" s="29">
        <v>400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>
      <c r="A42" s="4"/>
      <c r="B42" s="107">
        <v>42</v>
      </c>
      <c r="C42" s="26" t="s">
        <v>352</v>
      </c>
      <c r="D42" s="106" t="s">
        <v>268</v>
      </c>
      <c r="E42" s="29">
        <f>SUM(E43+E44)</f>
        <v>39010</v>
      </c>
      <c r="F42" s="29">
        <v>34562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33.75">
      <c r="A43" s="4"/>
      <c r="B43" s="107" t="s">
        <v>368</v>
      </c>
      <c r="C43" s="105" t="s">
        <v>351</v>
      </c>
      <c r="D43" s="106" t="s">
        <v>269</v>
      </c>
      <c r="E43" s="29">
        <v>39010</v>
      </c>
      <c r="F43" s="29">
        <v>34562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422</v>
      </c>
      <c r="C44" s="105" t="s">
        <v>350</v>
      </c>
      <c r="D44" s="106" t="s">
        <v>270</v>
      </c>
      <c r="E44" s="29"/>
      <c r="F44" s="29"/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</v>
      </c>
      <c r="C45" s="26" t="s">
        <v>353</v>
      </c>
      <c r="D45" s="106" t="s">
        <v>272</v>
      </c>
      <c r="E45" s="29"/>
      <c r="F45" s="29">
        <f>F46+F47</f>
        <v>0</v>
      </c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430</v>
      </c>
      <c r="C46" s="2" t="s">
        <v>271</v>
      </c>
      <c r="D46" s="106" t="s">
        <v>274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431.439</v>
      </c>
      <c r="C47" s="2" t="s">
        <v>273</v>
      </c>
      <c r="D47" s="106" t="s">
        <v>275</v>
      </c>
      <c r="E47" s="29"/>
      <c r="F47" s="29"/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</v>
      </c>
      <c r="C48" s="26" t="s">
        <v>354</v>
      </c>
      <c r="D48" s="106" t="s">
        <v>277</v>
      </c>
      <c r="E48" s="29"/>
      <c r="F48" s="29">
        <f>F49+F50</f>
        <v>0</v>
      </c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440.441</v>
      </c>
      <c r="C49" s="2" t="s">
        <v>276</v>
      </c>
      <c r="D49" s="106" t="s">
        <v>279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449</v>
      </c>
      <c r="C50" s="2" t="s">
        <v>278</v>
      </c>
      <c r="D50" s="106" t="s">
        <v>281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450</v>
      </c>
      <c r="C51" s="26" t="s">
        <v>280</v>
      </c>
      <c r="D51" s="106" t="s">
        <v>282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460</v>
      </c>
      <c r="C52" s="26" t="s">
        <v>355</v>
      </c>
      <c r="D52" s="106" t="s">
        <v>283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47</v>
      </c>
      <c r="C53" s="26" t="s">
        <v>356</v>
      </c>
      <c r="D53" s="106" t="s">
        <v>284</v>
      </c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4"/>
      <c r="B54" s="6">
        <v>48</v>
      </c>
      <c r="C54" s="199" t="s">
        <v>495</v>
      </c>
      <c r="D54" s="106"/>
      <c r="E54" s="29"/>
      <c r="F54" s="29"/>
      <c r="G54" s="4"/>
      <c r="H54" s="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>
      <c r="A55" s="98"/>
      <c r="B55" s="6"/>
      <c r="C55" s="26" t="s">
        <v>357</v>
      </c>
      <c r="D55" s="106" t="s">
        <v>285</v>
      </c>
      <c r="E55" s="29">
        <f>SUM(E14-E31)</f>
        <v>1639863</v>
      </c>
      <c r="F55" s="29">
        <f>F14-F31</f>
        <v>1655587</v>
      </c>
      <c r="G55" s="4"/>
      <c r="H55" s="9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 customHeight="1">
      <c r="A56" s="98"/>
      <c r="B56" s="6"/>
      <c r="C56" s="99" t="s">
        <v>358</v>
      </c>
      <c r="D56" s="106" t="s">
        <v>286</v>
      </c>
      <c r="E56" s="29">
        <f>SUM(E57+E61+E64+E68+E69-E72+E75)</f>
        <v>1639863</v>
      </c>
      <c r="F56" s="29">
        <f>F57+F61+F64+F68+F69-F72+F75</f>
        <v>1655587</v>
      </c>
      <c r="G56" s="98"/>
      <c r="H56" s="9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>
      <c r="A57" s="4"/>
      <c r="B57" s="6">
        <v>51</v>
      </c>
      <c r="C57" s="26" t="s">
        <v>359</v>
      </c>
      <c r="D57" s="106" t="s">
        <v>287</v>
      </c>
      <c r="E57" s="29">
        <v>2548232</v>
      </c>
      <c r="F57" s="29">
        <f>F58+F59</f>
        <v>2548232</v>
      </c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 customHeight="1">
      <c r="A58" s="4"/>
      <c r="B58" s="6">
        <v>510</v>
      </c>
      <c r="C58" s="105" t="s">
        <v>360</v>
      </c>
      <c r="D58" s="106" t="s">
        <v>289</v>
      </c>
      <c r="E58" s="29">
        <v>2548232</v>
      </c>
      <c r="F58" s="29">
        <v>2548232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>
      <c r="A59" s="4"/>
      <c r="B59" s="6">
        <v>512</v>
      </c>
      <c r="C59" s="2" t="s">
        <v>288</v>
      </c>
      <c r="D59" s="106" t="s">
        <v>290</v>
      </c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23.25" customHeight="1">
      <c r="A60" s="4"/>
      <c r="B60" s="6">
        <v>513</v>
      </c>
      <c r="C60" s="200" t="s">
        <v>496</v>
      </c>
      <c r="D60" s="106"/>
      <c r="E60" s="29"/>
      <c r="F60" s="29"/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</v>
      </c>
      <c r="C61" s="100" t="s">
        <v>361</v>
      </c>
      <c r="D61" s="106" t="s">
        <v>292</v>
      </c>
      <c r="E61" s="29"/>
      <c r="F61" s="29">
        <f>F62+F63</f>
        <v>0</v>
      </c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520</v>
      </c>
      <c r="C62" s="2" t="s">
        <v>291</v>
      </c>
      <c r="D62" s="106" t="s">
        <v>294</v>
      </c>
      <c r="E62" s="29"/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521</v>
      </c>
      <c r="C63" s="2" t="s">
        <v>293</v>
      </c>
      <c r="D63" s="106" t="s">
        <v>295</v>
      </c>
      <c r="E63" s="29"/>
      <c r="F63" s="29"/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>
      <c r="A64" s="4"/>
      <c r="B64" s="6">
        <v>53</v>
      </c>
      <c r="C64" s="26" t="s">
        <v>362</v>
      </c>
      <c r="D64" s="106" t="s">
        <v>297</v>
      </c>
      <c r="E64" s="29">
        <f>SUM(E65+E66+E67)</f>
        <v>-150503</v>
      </c>
      <c r="F64" s="29">
        <f>F65+F66+F67</f>
        <v>-147205</v>
      </c>
      <c r="G64" s="4"/>
      <c r="H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2.5">
      <c r="A65" s="98"/>
      <c r="B65" s="6">
        <v>530</v>
      </c>
      <c r="C65" s="3" t="s">
        <v>296</v>
      </c>
      <c r="D65" s="106" t="s">
        <v>299</v>
      </c>
      <c r="E65" s="29">
        <v>-150503</v>
      </c>
      <c r="F65" s="29">
        <v>-147205</v>
      </c>
      <c r="G65" s="4"/>
      <c r="H65" s="9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6">
        <v>531</v>
      </c>
      <c r="C66" s="2" t="s">
        <v>298</v>
      </c>
      <c r="D66" s="106" t="s">
        <v>300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23">
        <v>532</v>
      </c>
      <c r="C67" s="105" t="s">
        <v>363</v>
      </c>
      <c r="D67" s="106" t="s">
        <v>301</v>
      </c>
      <c r="E67" s="29"/>
      <c r="F67" s="29"/>
      <c r="G67" s="4"/>
      <c r="H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54</v>
      </c>
      <c r="C68" s="44" t="s">
        <v>302</v>
      </c>
      <c r="D68" s="106" t="s">
        <v>303</v>
      </c>
      <c r="E68" s="29"/>
      <c r="F68" s="29"/>
      <c r="G68" s="115"/>
      <c r="H68" s="1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6">
        <v>55</v>
      </c>
      <c r="C69" s="26" t="s">
        <v>364</v>
      </c>
      <c r="D69" s="106" t="s">
        <v>304</v>
      </c>
      <c r="E69" s="29">
        <f>SUM(E70+E71)</f>
        <v>14712</v>
      </c>
      <c r="F69" s="29">
        <f>F70+F71</f>
        <v>206532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23">
        <v>550</v>
      </c>
      <c r="C70" s="2" t="s">
        <v>305</v>
      </c>
      <c r="D70" s="106" t="s">
        <v>306</v>
      </c>
      <c r="E70" s="29">
        <v>14712</v>
      </c>
      <c r="F70" s="29"/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551</v>
      </c>
      <c r="C71" s="2" t="s">
        <v>307</v>
      </c>
      <c r="D71" s="106" t="s">
        <v>308</v>
      </c>
      <c r="E71" s="29"/>
      <c r="F71" s="29">
        <v>206532</v>
      </c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16">
        <v>56</v>
      </c>
      <c r="C72" s="26" t="s">
        <v>309</v>
      </c>
      <c r="D72" s="106" t="s">
        <v>310</v>
      </c>
      <c r="E72" s="29">
        <f>SUM(E73+E74)</f>
        <v>2669</v>
      </c>
      <c r="F72" s="29">
        <f>F73+F74</f>
        <v>191819</v>
      </c>
      <c r="G72" s="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23">
        <v>560</v>
      </c>
      <c r="C73" s="2" t="s">
        <v>311</v>
      </c>
      <c r="D73" s="106" t="s">
        <v>312</v>
      </c>
      <c r="E73" s="29">
        <v>2669</v>
      </c>
      <c r="F73" s="29">
        <v>191819</v>
      </c>
      <c r="G73" s="70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01">
        <v>561</v>
      </c>
      <c r="C74" s="102" t="s">
        <v>313</v>
      </c>
      <c r="D74" s="9" t="s">
        <v>314</v>
      </c>
      <c r="E74" s="48"/>
      <c r="F74" s="48"/>
      <c r="G74" s="70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2.75">
      <c r="A75" s="4"/>
      <c r="B75" s="16">
        <v>57</v>
      </c>
      <c r="C75" s="44" t="s">
        <v>365</v>
      </c>
      <c r="D75" s="9" t="s">
        <v>315</v>
      </c>
      <c r="E75" s="48">
        <f>SUM(E76+E77)</f>
        <v>-769909</v>
      </c>
      <c r="F75" s="48">
        <f>SUM(F76+F77)</f>
        <v>-760153</v>
      </c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4"/>
      <c r="B76" s="16">
        <v>570</v>
      </c>
      <c r="C76" s="3" t="s">
        <v>316</v>
      </c>
      <c r="D76" s="9" t="s">
        <v>317</v>
      </c>
      <c r="E76" s="48"/>
      <c r="F76" s="48"/>
      <c r="G76" s="4"/>
      <c r="H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2.5">
      <c r="A77" s="5"/>
      <c r="B77" s="16">
        <v>571</v>
      </c>
      <c r="C77" s="3" t="s">
        <v>318</v>
      </c>
      <c r="D77" s="9" t="s">
        <v>319</v>
      </c>
      <c r="E77" s="29">
        <v>-769909</v>
      </c>
      <c r="F77" s="29">
        <v>-760153</v>
      </c>
      <c r="G77" s="5"/>
      <c r="H77" s="5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4" t="s">
        <v>320</v>
      </c>
      <c r="D78" s="9" t="s">
        <v>321</v>
      </c>
      <c r="E78" s="29">
        <v>2548232</v>
      </c>
      <c r="F78" s="29">
        <v>2548232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>
      <c r="A79" s="4"/>
      <c r="B79" s="2"/>
      <c r="C79" s="44" t="s">
        <v>366</v>
      </c>
      <c r="D79" s="9" t="s">
        <v>322</v>
      </c>
      <c r="E79" s="24">
        <f>SUM(E55/E78)</f>
        <v>0.6435297100107055</v>
      </c>
      <c r="F79" s="24">
        <f>F55/F78</f>
        <v>0.6497002627704228</v>
      </c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2.5">
      <c r="A80" s="4"/>
      <c r="B80" s="2"/>
      <c r="C80" s="44" t="s">
        <v>323</v>
      </c>
      <c r="D80" s="9" t="s">
        <v>324</v>
      </c>
      <c r="E80" s="29"/>
      <c r="F80" s="29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B81" s="1"/>
      <c r="C81" s="2" t="s">
        <v>325</v>
      </c>
      <c r="D81" s="9" t="s">
        <v>326</v>
      </c>
      <c r="E81" s="49"/>
      <c r="F81" s="49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2.75">
      <c r="A82" s="4"/>
      <c r="F82" s="4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6.25" customHeight="1">
      <c r="A83" s="4"/>
      <c r="B83" s="4" t="s">
        <v>163</v>
      </c>
      <c r="C83" s="248" t="s">
        <v>164</v>
      </c>
      <c r="D83" s="248"/>
      <c r="E83" s="249" t="s">
        <v>369</v>
      </c>
      <c r="F83" s="250"/>
      <c r="G83" s="4"/>
      <c r="H83" s="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 ht="12.75">
      <c r="B84" s="4" t="s">
        <v>515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51"/>
      <c r="F85" s="5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5:25" ht="12.75">
      <c r="E86" s="45"/>
      <c r="F86" s="46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0:25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7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25" ht="12.75">
      <c r="E90" s="70"/>
      <c r="F90" s="7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5:6" ht="12.75">
      <c r="E91" s="70"/>
      <c r="F91" s="70"/>
    </row>
  </sheetData>
  <sheetProtection/>
  <mergeCells count="5">
    <mergeCell ref="B8:F8"/>
    <mergeCell ref="B9:F9"/>
    <mergeCell ref="B10:F10"/>
    <mergeCell ref="C83:D83"/>
    <mergeCell ref="E83:F83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4"/>
  <sheetViews>
    <sheetView zoomScalePageLayoutView="0" workbookViewId="0" topLeftCell="A1">
      <selection activeCell="A76" sqref="A76"/>
    </sheetView>
  </sheetViews>
  <sheetFormatPr defaultColWidth="9.140625" defaultRowHeight="12.75"/>
  <cols>
    <col min="1" max="1" width="36.00390625" style="124" customWidth="1"/>
    <col min="2" max="2" width="8.8515625" style="124" customWidth="1"/>
    <col min="3" max="3" width="9.140625" style="124" customWidth="1"/>
    <col min="4" max="4" width="4.140625" style="124" customWidth="1"/>
    <col min="5" max="5" width="7.8515625" style="124" customWidth="1"/>
    <col min="6" max="6" width="3.57421875" style="124" customWidth="1"/>
    <col min="7" max="7" width="8.8515625" style="124" customWidth="1"/>
    <col min="8" max="8" width="3.8515625" style="124" customWidth="1"/>
    <col min="9" max="9" width="11.140625" style="124" customWidth="1"/>
    <col min="10" max="10" width="3.57421875" style="124" customWidth="1"/>
    <col min="11" max="11" width="10.28125" style="124" customWidth="1"/>
    <col min="12" max="12" width="3.7109375" style="124" customWidth="1"/>
    <col min="13" max="13" width="9.7109375" style="124" customWidth="1"/>
    <col min="14" max="14" width="3.7109375" style="124" customWidth="1"/>
    <col min="15" max="15" width="9.140625" style="124" customWidth="1"/>
    <col min="16" max="16" width="3.8515625" style="124" customWidth="1"/>
    <col min="17" max="17" width="8.8515625" style="123" customWidth="1"/>
    <col min="18" max="16384" width="9.140625" style="125" customWidth="1"/>
  </cols>
  <sheetData>
    <row r="1" ht="12.75">
      <c r="A1" s="123" t="s">
        <v>451</v>
      </c>
    </row>
    <row r="2" ht="12.75">
      <c r="A2" s="123" t="s">
        <v>452</v>
      </c>
    </row>
    <row r="3" ht="12.75">
      <c r="A3" s="123" t="s">
        <v>453</v>
      </c>
    </row>
    <row r="4" ht="12.75">
      <c r="A4" s="123" t="s">
        <v>454</v>
      </c>
    </row>
    <row r="5" ht="12.75">
      <c r="A5" s="123" t="s">
        <v>330</v>
      </c>
    </row>
    <row r="6" ht="12.75">
      <c r="A6" s="123" t="s">
        <v>442</v>
      </c>
    </row>
    <row r="7" spans="1:19" s="133" customFormat="1" ht="12.75">
      <c r="A7" s="123"/>
      <c r="B7" s="123"/>
      <c r="C7" s="123"/>
      <c r="D7" s="123"/>
      <c r="E7" s="126"/>
      <c r="F7" s="123"/>
      <c r="G7" s="127"/>
      <c r="H7" s="123"/>
      <c r="I7" s="123"/>
      <c r="J7" s="123"/>
      <c r="K7" s="127"/>
      <c r="L7" s="123"/>
      <c r="M7" s="128"/>
      <c r="N7" s="129"/>
      <c r="O7" s="130"/>
      <c r="P7" s="131"/>
      <c r="Q7" s="130"/>
      <c r="R7" s="132"/>
      <c r="S7" s="132"/>
    </row>
    <row r="8" spans="1:19" s="133" customFormat="1" ht="12.75">
      <c r="A8" s="205" t="s">
        <v>644</v>
      </c>
      <c r="B8" s="123"/>
      <c r="C8" s="123"/>
      <c r="D8" s="123"/>
      <c r="E8" s="126"/>
      <c r="F8" s="123"/>
      <c r="G8" s="127"/>
      <c r="H8" s="123"/>
      <c r="I8" s="123"/>
      <c r="J8" s="123"/>
      <c r="K8" s="127"/>
      <c r="L8" s="123"/>
      <c r="M8" s="134"/>
      <c r="N8" s="129"/>
      <c r="O8" s="130"/>
      <c r="P8" s="131"/>
      <c r="Q8" s="130"/>
      <c r="R8" s="132"/>
      <c r="S8" s="132"/>
    </row>
    <row r="9" spans="1:19" s="133" customFormat="1" ht="12.75">
      <c r="A9" s="123"/>
      <c r="B9" s="123"/>
      <c r="C9" s="123"/>
      <c r="D9" s="123"/>
      <c r="E9" s="126"/>
      <c r="F9" s="123"/>
      <c r="G9" s="127"/>
      <c r="H9" s="123"/>
      <c r="I9" s="123"/>
      <c r="J9" s="123"/>
      <c r="K9" s="127"/>
      <c r="L9" s="123"/>
      <c r="M9" s="134"/>
      <c r="N9" s="129"/>
      <c r="O9" s="130"/>
      <c r="P9" s="131"/>
      <c r="Q9" s="130"/>
      <c r="R9" s="132"/>
      <c r="S9" s="132"/>
    </row>
    <row r="10" spans="1:19" s="133" customFormat="1" ht="12.75">
      <c r="A10" s="354" t="s">
        <v>455</v>
      </c>
      <c r="B10" s="355"/>
      <c r="C10" s="356"/>
      <c r="D10" s="300" t="s">
        <v>1</v>
      </c>
      <c r="E10" s="357" t="s">
        <v>118</v>
      </c>
      <c r="F10" s="300" t="s">
        <v>1</v>
      </c>
      <c r="G10" s="348" t="s">
        <v>456</v>
      </c>
      <c r="H10" s="300" t="s">
        <v>1</v>
      </c>
      <c r="I10" s="303" t="s">
        <v>457</v>
      </c>
      <c r="J10" s="300" t="s">
        <v>1</v>
      </c>
      <c r="K10" s="348" t="s">
        <v>458</v>
      </c>
      <c r="L10" s="300" t="s">
        <v>1</v>
      </c>
      <c r="M10" s="360" t="s">
        <v>120</v>
      </c>
      <c r="N10" s="300" t="s">
        <v>1</v>
      </c>
      <c r="O10" s="363" t="s">
        <v>459</v>
      </c>
      <c r="P10" s="300" t="s">
        <v>1</v>
      </c>
      <c r="Q10" s="366" t="s">
        <v>127</v>
      </c>
      <c r="R10" s="132"/>
      <c r="S10" s="132"/>
    </row>
    <row r="11" spans="1:19" s="133" customFormat="1" ht="12.75">
      <c r="A11" s="345" t="s">
        <v>460</v>
      </c>
      <c r="B11" s="329" t="s">
        <v>461</v>
      </c>
      <c r="C11" s="303" t="s">
        <v>462</v>
      </c>
      <c r="D11" s="301"/>
      <c r="E11" s="358"/>
      <c r="F11" s="301"/>
      <c r="G11" s="349"/>
      <c r="H11" s="301"/>
      <c r="I11" s="304"/>
      <c r="J11" s="301"/>
      <c r="K11" s="349"/>
      <c r="L11" s="301"/>
      <c r="M11" s="361"/>
      <c r="N11" s="301"/>
      <c r="O11" s="364"/>
      <c r="P11" s="301"/>
      <c r="Q11" s="367"/>
      <c r="R11" s="132"/>
      <c r="S11" s="132"/>
    </row>
    <row r="12" spans="1:19" s="133" customFormat="1" ht="12.75">
      <c r="A12" s="346"/>
      <c r="B12" s="330"/>
      <c r="C12" s="304"/>
      <c r="D12" s="301"/>
      <c r="E12" s="358"/>
      <c r="F12" s="301"/>
      <c r="G12" s="349"/>
      <c r="H12" s="301"/>
      <c r="I12" s="304"/>
      <c r="J12" s="301"/>
      <c r="K12" s="349"/>
      <c r="L12" s="301"/>
      <c r="M12" s="361"/>
      <c r="N12" s="301"/>
      <c r="O12" s="364"/>
      <c r="P12" s="301"/>
      <c r="Q12" s="367"/>
      <c r="R12" s="132"/>
      <c r="S12" s="132"/>
    </row>
    <row r="13" spans="1:19" s="133" customFormat="1" ht="12.75">
      <c r="A13" s="347"/>
      <c r="B13" s="331"/>
      <c r="C13" s="305"/>
      <c r="D13" s="301"/>
      <c r="E13" s="359"/>
      <c r="F13" s="301"/>
      <c r="G13" s="350"/>
      <c r="H13" s="301"/>
      <c r="I13" s="305"/>
      <c r="J13" s="301"/>
      <c r="K13" s="350"/>
      <c r="L13" s="301"/>
      <c r="M13" s="362"/>
      <c r="N13" s="301"/>
      <c r="O13" s="365"/>
      <c r="P13" s="301"/>
      <c r="Q13" s="368"/>
      <c r="R13" s="132"/>
      <c r="S13" s="132"/>
    </row>
    <row r="14" spans="1:19" s="133" customFormat="1" ht="12.75">
      <c r="A14" s="351">
        <v>1</v>
      </c>
      <c r="B14" s="352"/>
      <c r="C14" s="353"/>
      <c r="D14" s="302"/>
      <c r="E14" s="137">
        <v>2</v>
      </c>
      <c r="F14" s="302"/>
      <c r="G14" s="138">
        <v>3</v>
      </c>
      <c r="H14" s="302"/>
      <c r="I14" s="136">
        <v>4</v>
      </c>
      <c r="J14" s="302"/>
      <c r="K14" s="138">
        <v>5</v>
      </c>
      <c r="L14" s="302"/>
      <c r="M14" s="139">
        <v>6</v>
      </c>
      <c r="N14" s="302"/>
      <c r="O14" s="138">
        <v>7</v>
      </c>
      <c r="P14" s="302"/>
      <c r="Q14" s="138">
        <v>8</v>
      </c>
      <c r="R14" s="132"/>
      <c r="S14" s="132"/>
    </row>
    <row r="15" spans="1:19" s="133" customFormat="1" ht="12.75">
      <c r="A15" s="140" t="s">
        <v>327</v>
      </c>
      <c r="B15" s="140"/>
      <c r="C15" s="141"/>
      <c r="D15" s="142">
        <v>601</v>
      </c>
      <c r="E15" s="143"/>
      <c r="F15" s="142">
        <v>612</v>
      </c>
      <c r="G15" s="144"/>
      <c r="H15" s="142">
        <v>623</v>
      </c>
      <c r="I15" s="145"/>
      <c r="J15" s="142">
        <v>634</v>
      </c>
      <c r="K15" s="144"/>
      <c r="L15" s="142">
        <v>645</v>
      </c>
      <c r="M15" s="146"/>
      <c r="N15" s="142">
        <v>656</v>
      </c>
      <c r="O15" s="147"/>
      <c r="P15" s="142">
        <v>667</v>
      </c>
      <c r="Q15" s="148"/>
      <c r="R15" s="132"/>
      <c r="S15" s="132"/>
    </row>
    <row r="16" spans="1:19" s="133" customFormat="1" ht="12.75">
      <c r="A16" s="149" t="s">
        <v>38</v>
      </c>
      <c r="B16" s="149"/>
      <c r="C16" s="150"/>
      <c r="D16" s="135">
        <v>602</v>
      </c>
      <c r="E16" s="151"/>
      <c r="F16" s="135">
        <v>613</v>
      </c>
      <c r="G16" s="152"/>
      <c r="H16" s="135">
        <v>624</v>
      </c>
      <c r="I16" s="153"/>
      <c r="J16" s="135">
        <v>635</v>
      </c>
      <c r="K16" s="152"/>
      <c r="L16" s="135">
        <v>646</v>
      </c>
      <c r="M16" s="154"/>
      <c r="N16" s="135">
        <v>657</v>
      </c>
      <c r="O16" s="155"/>
      <c r="P16" s="135">
        <v>668</v>
      </c>
      <c r="Q16" s="156"/>
      <c r="R16" s="132"/>
      <c r="S16" s="132"/>
    </row>
    <row r="17" spans="1:19" s="133" customFormat="1" ht="12.75">
      <c r="A17" s="234" t="s">
        <v>594</v>
      </c>
      <c r="B17" s="235" t="s">
        <v>551</v>
      </c>
      <c r="C17" s="235" t="s">
        <v>549</v>
      </c>
      <c r="D17" s="459"/>
      <c r="E17" s="460">
        <v>100000</v>
      </c>
      <c r="F17" s="459"/>
      <c r="G17" s="460">
        <v>0.045</v>
      </c>
      <c r="H17" s="459"/>
      <c r="I17" s="461">
        <v>4500</v>
      </c>
      <c r="J17" s="459"/>
      <c r="K17" s="460">
        <v>0</v>
      </c>
      <c r="L17" s="459"/>
      <c r="M17" s="460">
        <v>0</v>
      </c>
      <c r="N17" s="459"/>
      <c r="O17" s="460">
        <v>0.013716</v>
      </c>
      <c r="P17" s="459"/>
      <c r="Q17" s="460">
        <v>0</v>
      </c>
      <c r="R17" s="132"/>
      <c r="S17" s="132"/>
    </row>
    <row r="18" spans="1:19" s="133" customFormat="1" ht="12.75">
      <c r="A18" s="234" t="s">
        <v>594</v>
      </c>
      <c r="B18" s="235" t="s">
        <v>550</v>
      </c>
      <c r="C18" s="235" t="s">
        <v>549</v>
      </c>
      <c r="D18" s="459"/>
      <c r="E18" s="460">
        <v>315746</v>
      </c>
      <c r="F18" s="459"/>
      <c r="G18" s="460">
        <v>0.1035</v>
      </c>
      <c r="H18" s="459"/>
      <c r="I18" s="461">
        <v>32679.87</v>
      </c>
      <c r="J18" s="459"/>
      <c r="K18" s="460">
        <v>0</v>
      </c>
      <c r="L18" s="459"/>
      <c r="M18" s="460">
        <v>0</v>
      </c>
      <c r="N18" s="459"/>
      <c r="O18" s="460">
        <v>0.043307</v>
      </c>
      <c r="P18" s="459"/>
      <c r="Q18" s="460">
        <v>0</v>
      </c>
      <c r="R18" s="132"/>
      <c r="S18" s="132"/>
    </row>
    <row r="19" spans="1:19" s="133" customFormat="1" ht="12.75">
      <c r="A19" s="234" t="s">
        <v>595</v>
      </c>
      <c r="B19" s="235" t="s">
        <v>551</v>
      </c>
      <c r="C19" s="235" t="s">
        <v>552</v>
      </c>
      <c r="D19" s="459"/>
      <c r="E19" s="460">
        <v>28971</v>
      </c>
      <c r="F19" s="459"/>
      <c r="G19" s="460">
        <v>1.7018</v>
      </c>
      <c r="H19" s="459"/>
      <c r="I19" s="461">
        <v>49302.12</v>
      </c>
      <c r="J19" s="459"/>
      <c r="K19" s="460">
        <v>0.141</v>
      </c>
      <c r="L19" s="459"/>
      <c r="M19" s="461">
        <v>4084.91</v>
      </c>
      <c r="N19" s="459"/>
      <c r="O19" s="460">
        <v>0.183408</v>
      </c>
      <c r="P19" s="459"/>
      <c r="Q19" s="460">
        <v>0.243192</v>
      </c>
      <c r="R19" s="132"/>
      <c r="S19" s="132"/>
    </row>
    <row r="20" spans="1:19" s="133" customFormat="1" ht="22.5">
      <c r="A20" s="234" t="s">
        <v>596</v>
      </c>
      <c r="B20" s="235" t="s">
        <v>551</v>
      </c>
      <c r="C20" s="235" t="s">
        <v>553</v>
      </c>
      <c r="D20" s="459"/>
      <c r="E20" s="460">
        <v>41540</v>
      </c>
      <c r="F20" s="459"/>
      <c r="G20" s="460">
        <v>1.4604</v>
      </c>
      <c r="H20" s="459"/>
      <c r="I20" s="461">
        <v>60663.12</v>
      </c>
      <c r="J20" s="459"/>
      <c r="K20" s="460">
        <v>0.065</v>
      </c>
      <c r="L20" s="459"/>
      <c r="M20" s="461">
        <v>2700.1</v>
      </c>
      <c r="N20" s="459"/>
      <c r="O20" s="460">
        <v>0.045017</v>
      </c>
      <c r="P20" s="459"/>
      <c r="Q20" s="460">
        <v>0.160749</v>
      </c>
      <c r="R20" s="132"/>
      <c r="S20" s="132"/>
    </row>
    <row r="21" spans="1:19" s="133" customFormat="1" ht="22.5">
      <c r="A21" s="234" t="s">
        <v>596</v>
      </c>
      <c r="B21" s="235" t="s">
        <v>550</v>
      </c>
      <c r="C21" s="235" t="s">
        <v>553</v>
      </c>
      <c r="D21" s="459"/>
      <c r="E21" s="460">
        <v>7815</v>
      </c>
      <c r="F21" s="459"/>
      <c r="G21" s="460">
        <v>0.8182</v>
      </c>
      <c r="H21" s="459"/>
      <c r="I21" s="461">
        <v>6394.47</v>
      </c>
      <c r="J21" s="459"/>
      <c r="K21" s="460">
        <v>0.065</v>
      </c>
      <c r="L21" s="459"/>
      <c r="M21" s="460">
        <v>507.98</v>
      </c>
      <c r="N21" s="459"/>
      <c r="O21" s="460">
        <v>0.008469</v>
      </c>
      <c r="P21" s="459"/>
      <c r="Q21" s="460">
        <v>0.030242</v>
      </c>
      <c r="R21" s="132"/>
      <c r="S21" s="132"/>
    </row>
    <row r="22" spans="1:19" s="133" customFormat="1" ht="22.5">
      <c r="A22" s="234" t="s">
        <v>597</v>
      </c>
      <c r="B22" s="235" t="s">
        <v>551</v>
      </c>
      <c r="C22" s="235" t="s">
        <v>554</v>
      </c>
      <c r="D22" s="459"/>
      <c r="E22" s="460">
        <v>15723</v>
      </c>
      <c r="F22" s="459"/>
      <c r="G22" s="460">
        <v>1.5275</v>
      </c>
      <c r="H22" s="459"/>
      <c r="I22" s="461">
        <v>24016.8</v>
      </c>
      <c r="J22" s="459"/>
      <c r="K22" s="460">
        <v>0.101</v>
      </c>
      <c r="L22" s="459"/>
      <c r="M22" s="461">
        <v>1588.02</v>
      </c>
      <c r="N22" s="459"/>
      <c r="O22" s="460">
        <v>0.078425</v>
      </c>
      <c r="P22" s="459"/>
      <c r="Q22" s="460">
        <v>0.094542</v>
      </c>
      <c r="R22" s="132"/>
      <c r="S22" s="132"/>
    </row>
    <row r="23" spans="1:19" s="133" customFormat="1" ht="22.5">
      <c r="A23" s="234" t="s">
        <v>598</v>
      </c>
      <c r="B23" s="235" t="s">
        <v>551</v>
      </c>
      <c r="C23" s="235" t="s">
        <v>555</v>
      </c>
      <c r="D23" s="459"/>
      <c r="E23" s="460">
        <v>30499</v>
      </c>
      <c r="F23" s="459"/>
      <c r="G23" s="460">
        <v>1.5335</v>
      </c>
      <c r="H23" s="459"/>
      <c r="I23" s="461">
        <v>46768.75</v>
      </c>
      <c r="J23" s="459"/>
      <c r="K23" s="460">
        <v>0.116</v>
      </c>
      <c r="L23" s="459"/>
      <c r="M23" s="461">
        <v>3537.88</v>
      </c>
      <c r="N23" s="459"/>
      <c r="O23" s="460">
        <v>0.079245</v>
      </c>
      <c r="P23" s="459"/>
      <c r="Q23" s="460">
        <v>0.210625</v>
      </c>
      <c r="R23" s="132"/>
      <c r="S23" s="132"/>
    </row>
    <row r="24" spans="1:19" s="133" customFormat="1" ht="22.5">
      <c r="A24" s="234" t="s">
        <v>598</v>
      </c>
      <c r="B24" s="235" t="s">
        <v>550</v>
      </c>
      <c r="C24" s="235" t="s">
        <v>555</v>
      </c>
      <c r="D24" s="459"/>
      <c r="E24" s="460">
        <v>1708</v>
      </c>
      <c r="F24" s="459"/>
      <c r="G24" s="460">
        <v>0.9296</v>
      </c>
      <c r="H24" s="459"/>
      <c r="I24" s="461">
        <v>1587.8</v>
      </c>
      <c r="J24" s="459"/>
      <c r="K24" s="460">
        <v>0.116</v>
      </c>
      <c r="L24" s="459"/>
      <c r="M24" s="460">
        <v>198.13</v>
      </c>
      <c r="N24" s="459"/>
      <c r="O24" s="460">
        <v>0.004438</v>
      </c>
      <c r="P24" s="459"/>
      <c r="Q24" s="460">
        <v>0.011796</v>
      </c>
      <c r="R24" s="132"/>
      <c r="S24" s="132"/>
    </row>
    <row r="25" spans="1:19" s="133" customFormat="1" ht="22.5">
      <c r="A25" s="234" t="s">
        <v>599</v>
      </c>
      <c r="B25" s="235" t="s">
        <v>550</v>
      </c>
      <c r="C25" s="235" t="s">
        <v>556</v>
      </c>
      <c r="D25" s="459"/>
      <c r="E25" s="460">
        <v>1000</v>
      </c>
      <c r="F25" s="459"/>
      <c r="G25" s="460">
        <v>1.0553</v>
      </c>
      <c r="H25" s="459"/>
      <c r="I25" s="461">
        <v>1055.25</v>
      </c>
      <c r="J25" s="459"/>
      <c r="K25" s="460">
        <v>0.2005</v>
      </c>
      <c r="L25" s="459"/>
      <c r="M25" s="460">
        <v>200.5</v>
      </c>
      <c r="N25" s="459"/>
      <c r="O25" s="460">
        <v>0.003214</v>
      </c>
      <c r="P25" s="459"/>
      <c r="Q25" s="460">
        <v>0.011937</v>
      </c>
      <c r="R25" s="132"/>
      <c r="S25" s="132"/>
    </row>
    <row r="26" spans="1:19" s="133" customFormat="1" ht="22.5">
      <c r="A26" s="234" t="s">
        <v>599</v>
      </c>
      <c r="B26" s="235" t="s">
        <v>551</v>
      </c>
      <c r="C26" s="235" t="s">
        <v>556</v>
      </c>
      <c r="D26" s="459"/>
      <c r="E26" s="460">
        <v>17198</v>
      </c>
      <c r="F26" s="459"/>
      <c r="G26" s="460">
        <v>1.6683</v>
      </c>
      <c r="H26" s="459"/>
      <c r="I26" s="461">
        <v>28692.21</v>
      </c>
      <c r="J26" s="459"/>
      <c r="K26" s="460">
        <v>0.2005</v>
      </c>
      <c r="L26" s="459"/>
      <c r="M26" s="461">
        <v>3448.2</v>
      </c>
      <c r="N26" s="459"/>
      <c r="O26" s="460">
        <v>0.055267</v>
      </c>
      <c r="P26" s="459"/>
      <c r="Q26" s="460">
        <v>0.205286</v>
      </c>
      <c r="R26" s="132"/>
      <c r="S26" s="132"/>
    </row>
    <row r="27" spans="1:19" s="133" customFormat="1" ht="22.5">
      <c r="A27" s="234" t="s">
        <v>600</v>
      </c>
      <c r="B27" s="235" t="s">
        <v>550</v>
      </c>
      <c r="C27" s="235" t="s">
        <v>557</v>
      </c>
      <c r="D27" s="459"/>
      <c r="E27" s="460">
        <v>14511</v>
      </c>
      <c r="F27" s="459"/>
      <c r="G27" s="460">
        <v>0.9431</v>
      </c>
      <c r="H27" s="459"/>
      <c r="I27" s="461">
        <v>13684.76</v>
      </c>
      <c r="J27" s="459"/>
      <c r="K27" s="460">
        <v>0.152</v>
      </c>
      <c r="L27" s="459"/>
      <c r="M27" s="461">
        <v>2205.67</v>
      </c>
      <c r="N27" s="459"/>
      <c r="O27" s="460">
        <v>0.003283</v>
      </c>
      <c r="P27" s="459"/>
      <c r="Q27" s="460">
        <v>0.131313</v>
      </c>
      <c r="R27" s="132"/>
      <c r="S27" s="132"/>
    </row>
    <row r="28" spans="1:19" s="133" customFormat="1" ht="22.5">
      <c r="A28" s="234" t="s">
        <v>600</v>
      </c>
      <c r="B28" s="235" t="s">
        <v>551</v>
      </c>
      <c r="C28" s="235" t="s">
        <v>557</v>
      </c>
      <c r="D28" s="459"/>
      <c r="E28" s="460">
        <v>10000</v>
      </c>
      <c r="F28" s="459"/>
      <c r="G28" s="460">
        <v>0.778</v>
      </c>
      <c r="H28" s="459"/>
      <c r="I28" s="461">
        <v>7780</v>
      </c>
      <c r="J28" s="459"/>
      <c r="K28" s="460">
        <v>0.152</v>
      </c>
      <c r="L28" s="459"/>
      <c r="M28" s="461">
        <v>1520</v>
      </c>
      <c r="N28" s="459"/>
      <c r="O28" s="460">
        <v>0.002263</v>
      </c>
      <c r="P28" s="459"/>
      <c r="Q28" s="460">
        <v>0.090492</v>
      </c>
      <c r="R28" s="132"/>
      <c r="S28" s="132"/>
    </row>
    <row r="29" spans="1:19" s="133" customFormat="1" ht="33.75">
      <c r="A29" s="234" t="s">
        <v>601</v>
      </c>
      <c r="B29" s="235" t="s">
        <v>550</v>
      </c>
      <c r="C29" s="235" t="s">
        <v>558</v>
      </c>
      <c r="D29" s="459"/>
      <c r="E29" s="460">
        <v>1000</v>
      </c>
      <c r="F29" s="459"/>
      <c r="G29" s="460">
        <v>1.6181</v>
      </c>
      <c r="H29" s="459"/>
      <c r="I29" s="461">
        <v>1618.05</v>
      </c>
      <c r="J29" s="459"/>
      <c r="K29" s="460">
        <v>0.268</v>
      </c>
      <c r="L29" s="459"/>
      <c r="M29" s="460">
        <v>268</v>
      </c>
      <c r="N29" s="459"/>
      <c r="O29" s="460">
        <v>0.000977</v>
      </c>
      <c r="P29" s="459"/>
      <c r="Q29" s="460">
        <v>0.015955</v>
      </c>
      <c r="R29" s="132"/>
      <c r="S29" s="132"/>
    </row>
    <row r="30" spans="1:19" s="133" customFormat="1" ht="33.75">
      <c r="A30" s="234" t="s">
        <v>601</v>
      </c>
      <c r="B30" s="235" t="s">
        <v>551</v>
      </c>
      <c r="C30" s="235" t="s">
        <v>558</v>
      </c>
      <c r="D30" s="459"/>
      <c r="E30" s="460">
        <v>40723</v>
      </c>
      <c r="F30" s="459"/>
      <c r="G30" s="460">
        <v>0.7745</v>
      </c>
      <c r="H30" s="459"/>
      <c r="I30" s="461">
        <v>31540.41</v>
      </c>
      <c r="J30" s="459"/>
      <c r="K30" s="460">
        <v>0.268</v>
      </c>
      <c r="L30" s="459"/>
      <c r="M30" s="461">
        <v>10913.76</v>
      </c>
      <c r="N30" s="459"/>
      <c r="O30" s="460">
        <v>0.039786</v>
      </c>
      <c r="P30" s="459"/>
      <c r="Q30" s="460">
        <v>0.649744</v>
      </c>
      <c r="R30" s="132"/>
      <c r="S30" s="132"/>
    </row>
    <row r="31" spans="1:19" s="133" customFormat="1" ht="22.5">
      <c r="A31" s="234" t="s">
        <v>602</v>
      </c>
      <c r="B31" s="235" t="s">
        <v>550</v>
      </c>
      <c r="C31" s="235" t="s">
        <v>559</v>
      </c>
      <c r="D31" s="459"/>
      <c r="E31" s="460">
        <v>5258</v>
      </c>
      <c r="F31" s="459"/>
      <c r="G31" s="460">
        <v>0.8724</v>
      </c>
      <c r="H31" s="459"/>
      <c r="I31" s="461">
        <v>4586.95</v>
      </c>
      <c r="J31" s="459"/>
      <c r="K31" s="460">
        <v>0.218</v>
      </c>
      <c r="L31" s="459"/>
      <c r="M31" s="461">
        <v>1146.24</v>
      </c>
      <c r="N31" s="459"/>
      <c r="O31" s="460">
        <v>0.001365</v>
      </c>
      <c r="P31" s="459"/>
      <c r="Q31" s="460">
        <v>0.068241</v>
      </c>
      <c r="R31" s="132"/>
      <c r="S31" s="132"/>
    </row>
    <row r="32" spans="1:19" s="133" customFormat="1" ht="22.5">
      <c r="A32" s="234" t="s">
        <v>602</v>
      </c>
      <c r="B32" s="235" t="s">
        <v>551</v>
      </c>
      <c r="C32" s="235" t="s">
        <v>559</v>
      </c>
      <c r="D32" s="459"/>
      <c r="E32" s="460">
        <v>13000</v>
      </c>
      <c r="F32" s="459"/>
      <c r="G32" s="460">
        <v>0.9034</v>
      </c>
      <c r="H32" s="459"/>
      <c r="I32" s="461">
        <v>11744</v>
      </c>
      <c r="J32" s="459"/>
      <c r="K32" s="460">
        <v>0.218</v>
      </c>
      <c r="L32" s="459"/>
      <c r="M32" s="461">
        <v>2834</v>
      </c>
      <c r="N32" s="459"/>
      <c r="O32" s="460">
        <v>0.003375</v>
      </c>
      <c r="P32" s="459"/>
      <c r="Q32" s="460">
        <v>0.16872</v>
      </c>
      <c r="R32" s="132"/>
      <c r="S32" s="132"/>
    </row>
    <row r="33" spans="1:19" s="133" customFormat="1" ht="12.75">
      <c r="A33" s="234" t="s">
        <v>603</v>
      </c>
      <c r="B33" s="235" t="s">
        <v>550</v>
      </c>
      <c r="C33" s="235" t="s">
        <v>560</v>
      </c>
      <c r="D33" s="459"/>
      <c r="E33" s="460">
        <v>2000</v>
      </c>
      <c r="F33" s="459"/>
      <c r="G33" s="460">
        <v>0.7035</v>
      </c>
      <c r="H33" s="459"/>
      <c r="I33" s="461">
        <v>1407</v>
      </c>
      <c r="J33" s="459"/>
      <c r="K33" s="460">
        <v>0</v>
      </c>
      <c r="L33" s="459"/>
      <c r="M33" s="460">
        <v>0</v>
      </c>
      <c r="N33" s="459"/>
      <c r="O33" s="460">
        <v>0.032935</v>
      </c>
      <c r="P33" s="459"/>
      <c r="Q33" s="460">
        <v>0</v>
      </c>
      <c r="R33" s="132"/>
      <c r="S33" s="132"/>
    </row>
    <row r="34" spans="1:19" s="133" customFormat="1" ht="12.75">
      <c r="A34" s="234" t="s">
        <v>604</v>
      </c>
      <c r="B34" s="235" t="s">
        <v>550</v>
      </c>
      <c r="C34" s="235" t="s">
        <v>561</v>
      </c>
      <c r="D34" s="459"/>
      <c r="E34" s="460">
        <v>10519</v>
      </c>
      <c r="F34" s="459"/>
      <c r="G34" s="460">
        <v>3.1234</v>
      </c>
      <c r="H34" s="459"/>
      <c r="I34" s="461">
        <v>32854.92</v>
      </c>
      <c r="J34" s="459"/>
      <c r="K34" s="460">
        <v>0.65</v>
      </c>
      <c r="L34" s="459"/>
      <c r="M34" s="461">
        <v>6837.35</v>
      </c>
      <c r="N34" s="459"/>
      <c r="O34" s="460">
        <v>0.006871</v>
      </c>
      <c r="P34" s="459"/>
      <c r="Q34" s="460">
        <v>0.407057</v>
      </c>
      <c r="R34" s="132"/>
      <c r="S34" s="132"/>
    </row>
    <row r="35" spans="1:19" s="133" customFormat="1" ht="12.75">
      <c r="A35" s="234" t="s">
        <v>605</v>
      </c>
      <c r="B35" s="235" t="s">
        <v>551</v>
      </c>
      <c r="C35" s="235" t="s">
        <v>562</v>
      </c>
      <c r="D35" s="459"/>
      <c r="E35" s="460">
        <v>2000</v>
      </c>
      <c r="F35" s="459"/>
      <c r="G35" s="460">
        <v>1.2896</v>
      </c>
      <c r="H35" s="459"/>
      <c r="I35" s="461">
        <v>2579.12</v>
      </c>
      <c r="J35" s="459"/>
      <c r="K35" s="460">
        <v>0.61</v>
      </c>
      <c r="L35" s="459"/>
      <c r="M35" s="461">
        <v>1220</v>
      </c>
      <c r="N35" s="459"/>
      <c r="O35" s="460">
        <v>0.014413</v>
      </c>
      <c r="P35" s="459"/>
      <c r="Q35" s="460">
        <v>0.072632</v>
      </c>
      <c r="R35" s="132"/>
      <c r="S35" s="132"/>
    </row>
    <row r="36" spans="1:19" s="133" customFormat="1" ht="12.75">
      <c r="A36" s="234" t="s">
        <v>606</v>
      </c>
      <c r="B36" s="235" t="s">
        <v>551</v>
      </c>
      <c r="C36" s="235" t="s">
        <v>563</v>
      </c>
      <c r="D36" s="459"/>
      <c r="E36" s="460">
        <v>31351</v>
      </c>
      <c r="F36" s="459"/>
      <c r="G36" s="460">
        <v>1.0362</v>
      </c>
      <c r="H36" s="459"/>
      <c r="I36" s="461">
        <v>32486.1</v>
      </c>
      <c r="J36" s="459"/>
      <c r="K36" s="460">
        <v>0.105</v>
      </c>
      <c r="L36" s="459"/>
      <c r="M36" s="461">
        <v>3291.86</v>
      </c>
      <c r="N36" s="459"/>
      <c r="O36" s="460">
        <v>0.199949</v>
      </c>
      <c r="P36" s="459"/>
      <c r="Q36" s="460">
        <v>0.195979</v>
      </c>
      <c r="R36" s="132"/>
      <c r="S36" s="132"/>
    </row>
    <row r="37" spans="1:19" s="133" customFormat="1" ht="12.75">
      <c r="A37" s="234" t="s">
        <v>607</v>
      </c>
      <c r="B37" s="235" t="s">
        <v>550</v>
      </c>
      <c r="C37" s="235" t="s">
        <v>564</v>
      </c>
      <c r="D37" s="459"/>
      <c r="E37" s="460">
        <v>21</v>
      </c>
      <c r="F37" s="459"/>
      <c r="G37" s="461">
        <v>2505.609</v>
      </c>
      <c r="H37" s="459"/>
      <c r="I37" s="461">
        <v>52617.79</v>
      </c>
      <c r="J37" s="459"/>
      <c r="K37" s="461">
        <v>1185</v>
      </c>
      <c r="L37" s="459"/>
      <c r="M37" s="461">
        <v>24885</v>
      </c>
      <c r="N37" s="459"/>
      <c r="O37" s="460">
        <v>0.015146</v>
      </c>
      <c r="P37" s="459"/>
      <c r="Q37" s="460">
        <v>1.481512</v>
      </c>
      <c r="R37" s="132"/>
      <c r="S37" s="132"/>
    </row>
    <row r="38" spans="1:19" s="133" customFormat="1" ht="12.75">
      <c r="A38" s="234" t="s">
        <v>608</v>
      </c>
      <c r="B38" s="235" t="s">
        <v>551</v>
      </c>
      <c r="C38" s="235" t="s">
        <v>565</v>
      </c>
      <c r="D38" s="459"/>
      <c r="E38" s="460">
        <v>222336</v>
      </c>
      <c r="F38" s="459"/>
      <c r="G38" s="460">
        <v>1</v>
      </c>
      <c r="H38" s="459"/>
      <c r="I38" s="461">
        <v>222336</v>
      </c>
      <c r="J38" s="459"/>
      <c r="K38" s="460">
        <v>0.58</v>
      </c>
      <c r="L38" s="459"/>
      <c r="M38" s="461">
        <v>128954.88</v>
      </c>
      <c r="N38" s="459"/>
      <c r="O38" s="460">
        <v>0.176074</v>
      </c>
      <c r="P38" s="459"/>
      <c r="Q38" s="460">
        <v>7.677246</v>
      </c>
      <c r="R38" s="132"/>
      <c r="S38" s="132"/>
    </row>
    <row r="39" spans="1:19" s="133" customFormat="1" ht="12.75">
      <c r="A39" s="234" t="s">
        <v>608</v>
      </c>
      <c r="B39" s="235" t="s">
        <v>550</v>
      </c>
      <c r="C39" s="235" t="s">
        <v>565</v>
      </c>
      <c r="D39" s="459"/>
      <c r="E39" s="460">
        <v>141593</v>
      </c>
      <c r="F39" s="459"/>
      <c r="G39" s="460">
        <v>1</v>
      </c>
      <c r="H39" s="459"/>
      <c r="I39" s="461">
        <v>141593</v>
      </c>
      <c r="J39" s="459"/>
      <c r="K39" s="460">
        <v>0.58</v>
      </c>
      <c r="L39" s="459"/>
      <c r="M39" s="461">
        <v>82123.94</v>
      </c>
      <c r="N39" s="459"/>
      <c r="O39" s="460">
        <v>0.112131</v>
      </c>
      <c r="P39" s="459"/>
      <c r="Q39" s="460">
        <v>4.889196</v>
      </c>
      <c r="R39" s="132"/>
      <c r="S39" s="132"/>
    </row>
    <row r="40" spans="1:19" s="133" customFormat="1" ht="22.5">
      <c r="A40" s="234" t="s">
        <v>609</v>
      </c>
      <c r="B40" s="235" t="s">
        <v>551</v>
      </c>
      <c r="C40" s="235" t="s">
        <v>566</v>
      </c>
      <c r="D40" s="459"/>
      <c r="E40" s="460">
        <v>37883</v>
      </c>
      <c r="F40" s="459"/>
      <c r="G40" s="460">
        <v>0.514</v>
      </c>
      <c r="H40" s="459"/>
      <c r="I40" s="461">
        <v>19473.43</v>
      </c>
      <c r="J40" s="459"/>
      <c r="K40" s="460">
        <v>0.013</v>
      </c>
      <c r="L40" s="459"/>
      <c r="M40" s="460">
        <v>492.48</v>
      </c>
      <c r="N40" s="459"/>
      <c r="O40" s="460">
        <v>0.00997</v>
      </c>
      <c r="P40" s="459"/>
      <c r="Q40" s="460">
        <v>0.029319</v>
      </c>
      <c r="R40" s="132"/>
      <c r="S40" s="132"/>
    </row>
    <row r="41" spans="1:19" s="133" customFormat="1" ht="12.75">
      <c r="A41" s="234" t="s">
        <v>610</v>
      </c>
      <c r="B41" s="235" t="s">
        <v>550</v>
      </c>
      <c r="C41" s="235" t="s">
        <v>567</v>
      </c>
      <c r="D41" s="459"/>
      <c r="E41" s="460">
        <v>16020</v>
      </c>
      <c r="F41" s="459"/>
      <c r="G41" s="460">
        <v>0.4663</v>
      </c>
      <c r="H41" s="459"/>
      <c r="I41" s="461">
        <v>7469.99</v>
      </c>
      <c r="J41" s="459"/>
      <c r="K41" s="460">
        <v>0.012</v>
      </c>
      <c r="L41" s="459"/>
      <c r="M41" s="460">
        <v>192.24</v>
      </c>
      <c r="N41" s="459"/>
      <c r="O41" s="460">
        <v>0.006093</v>
      </c>
      <c r="P41" s="459"/>
      <c r="Q41" s="460">
        <v>0.011445</v>
      </c>
      <c r="R41" s="132"/>
      <c r="S41" s="132"/>
    </row>
    <row r="42" spans="1:19" s="133" customFormat="1" ht="12.75">
      <c r="A42" s="234" t="s">
        <v>610</v>
      </c>
      <c r="B42" s="235" t="s">
        <v>551</v>
      </c>
      <c r="C42" s="235" t="s">
        <v>567</v>
      </c>
      <c r="D42" s="459"/>
      <c r="E42" s="460">
        <v>12395</v>
      </c>
      <c r="F42" s="459"/>
      <c r="G42" s="460">
        <v>0.3558</v>
      </c>
      <c r="H42" s="459"/>
      <c r="I42" s="461">
        <v>4410.5</v>
      </c>
      <c r="J42" s="459"/>
      <c r="K42" s="460">
        <v>0.012</v>
      </c>
      <c r="L42" s="459"/>
      <c r="M42" s="460">
        <v>148.74</v>
      </c>
      <c r="N42" s="459"/>
      <c r="O42" s="460">
        <v>0.004714</v>
      </c>
      <c r="P42" s="459"/>
      <c r="Q42" s="460">
        <v>0.008855</v>
      </c>
      <c r="R42" s="132"/>
      <c r="S42" s="132"/>
    </row>
    <row r="43" spans="1:19" s="133" customFormat="1" ht="12.75">
      <c r="A43" s="234" t="s">
        <v>611</v>
      </c>
      <c r="B43" s="235" t="s">
        <v>551</v>
      </c>
      <c r="C43" s="235" t="s">
        <v>568</v>
      </c>
      <c r="D43" s="459"/>
      <c r="E43" s="460">
        <v>10000</v>
      </c>
      <c r="F43" s="459"/>
      <c r="G43" s="460">
        <v>0.2365</v>
      </c>
      <c r="H43" s="459"/>
      <c r="I43" s="461">
        <v>2365</v>
      </c>
      <c r="J43" s="459"/>
      <c r="K43" s="460">
        <v>0.022</v>
      </c>
      <c r="L43" s="459"/>
      <c r="M43" s="460">
        <v>220</v>
      </c>
      <c r="N43" s="459"/>
      <c r="O43" s="460">
        <v>0.003906</v>
      </c>
      <c r="P43" s="459"/>
      <c r="Q43" s="460">
        <v>0.013098</v>
      </c>
      <c r="R43" s="132"/>
      <c r="S43" s="132"/>
    </row>
    <row r="44" spans="1:19" s="133" customFormat="1" ht="12.75">
      <c r="A44" s="234" t="s">
        <v>611</v>
      </c>
      <c r="B44" s="235" t="s">
        <v>550</v>
      </c>
      <c r="C44" s="235" t="s">
        <v>568</v>
      </c>
      <c r="D44" s="459"/>
      <c r="E44" s="460">
        <v>23916</v>
      </c>
      <c r="F44" s="459"/>
      <c r="G44" s="460">
        <v>0.7777</v>
      </c>
      <c r="H44" s="459"/>
      <c r="I44" s="461">
        <v>18599.6</v>
      </c>
      <c r="J44" s="459"/>
      <c r="K44" s="460">
        <v>0.022</v>
      </c>
      <c r="L44" s="459"/>
      <c r="M44" s="460">
        <v>526.15</v>
      </c>
      <c r="N44" s="459"/>
      <c r="O44" s="460">
        <v>0.009342</v>
      </c>
      <c r="P44" s="459"/>
      <c r="Q44" s="460">
        <v>0.031324</v>
      </c>
      <c r="R44" s="132"/>
      <c r="S44" s="132"/>
    </row>
    <row r="45" spans="1:19" s="133" customFormat="1" ht="12.75">
      <c r="A45" s="234" t="s">
        <v>612</v>
      </c>
      <c r="B45" s="235" t="s">
        <v>551</v>
      </c>
      <c r="C45" s="235" t="s">
        <v>569</v>
      </c>
      <c r="D45" s="459"/>
      <c r="E45" s="460">
        <v>85000</v>
      </c>
      <c r="F45" s="459"/>
      <c r="G45" s="460">
        <v>1.0818</v>
      </c>
      <c r="H45" s="459"/>
      <c r="I45" s="461">
        <v>91953.14</v>
      </c>
      <c r="J45" s="459"/>
      <c r="K45" s="460">
        <v>1.02</v>
      </c>
      <c r="L45" s="459"/>
      <c r="M45" s="461">
        <v>86700</v>
      </c>
      <c r="N45" s="459"/>
      <c r="O45" s="460">
        <v>0.017298</v>
      </c>
      <c r="P45" s="459"/>
      <c r="Q45" s="460">
        <v>5.161629</v>
      </c>
      <c r="R45" s="132"/>
      <c r="S45" s="132"/>
    </row>
    <row r="46" spans="1:19" s="133" customFormat="1" ht="12.75">
      <c r="A46" s="234" t="s">
        <v>612</v>
      </c>
      <c r="B46" s="235" t="s">
        <v>550</v>
      </c>
      <c r="C46" s="235" t="s">
        <v>569</v>
      </c>
      <c r="D46" s="459"/>
      <c r="E46" s="460">
        <v>1091</v>
      </c>
      <c r="F46" s="459"/>
      <c r="G46" s="460">
        <v>1.9079</v>
      </c>
      <c r="H46" s="459"/>
      <c r="I46" s="461">
        <v>2081.53</v>
      </c>
      <c r="J46" s="459"/>
      <c r="K46" s="460">
        <v>1.02</v>
      </c>
      <c r="L46" s="459"/>
      <c r="M46" s="461">
        <v>1112.82</v>
      </c>
      <c r="N46" s="459"/>
      <c r="O46" s="460">
        <v>0.000222</v>
      </c>
      <c r="P46" s="459"/>
      <c r="Q46" s="460">
        <v>0.066251</v>
      </c>
      <c r="R46" s="132"/>
      <c r="S46" s="132"/>
    </row>
    <row r="47" spans="1:19" s="133" customFormat="1" ht="12.75">
      <c r="A47" s="462"/>
      <c r="B47" s="462"/>
      <c r="C47" s="462"/>
      <c r="D47" s="459"/>
      <c r="E47" s="463"/>
      <c r="F47" s="459"/>
      <c r="G47" s="464"/>
      <c r="H47" s="459"/>
      <c r="I47" s="465">
        <f>SUM(I17:I46)</f>
        <v>958841.6799999999</v>
      </c>
      <c r="J47" s="466"/>
      <c r="K47" s="467"/>
      <c r="L47" s="466"/>
      <c r="M47" s="465">
        <f>SUM(M17:M46)</f>
        <v>371858.85000000003</v>
      </c>
      <c r="N47" s="466"/>
      <c r="O47" s="468"/>
      <c r="P47" s="466"/>
      <c r="Q47" s="468">
        <f>SUM(Q17:Q46)</f>
        <v>22.138377000000006</v>
      </c>
      <c r="R47" s="132"/>
      <c r="S47" s="132"/>
    </row>
    <row r="48" spans="1:17" s="133" customFormat="1" ht="12.75">
      <c r="A48" s="428"/>
      <c r="B48" s="159"/>
      <c r="C48" s="160"/>
      <c r="D48" s="426"/>
      <c r="E48" s="161"/>
      <c r="F48" s="426"/>
      <c r="G48" s="160"/>
      <c r="H48" s="426"/>
      <c r="I48" s="427"/>
      <c r="J48" s="426"/>
      <c r="K48" s="160"/>
      <c r="L48" s="426"/>
      <c r="M48" s="427"/>
      <c r="N48" s="426"/>
      <c r="O48" s="428"/>
      <c r="P48" s="426"/>
      <c r="Q48" s="429"/>
    </row>
    <row r="49" spans="1:17" s="133" customFormat="1" ht="12.75">
      <c r="A49" s="432" t="s">
        <v>39</v>
      </c>
      <c r="B49" s="432"/>
      <c r="C49" s="442"/>
      <c r="D49" s="433">
        <v>603</v>
      </c>
      <c r="E49" s="469"/>
      <c r="F49" s="433">
        <v>614</v>
      </c>
      <c r="G49" s="469"/>
      <c r="H49" s="433">
        <v>625</v>
      </c>
      <c r="I49" s="434"/>
      <c r="J49" s="433">
        <v>636</v>
      </c>
      <c r="K49" s="434"/>
      <c r="L49" s="433">
        <v>647</v>
      </c>
      <c r="M49" s="434"/>
      <c r="N49" s="433">
        <v>658</v>
      </c>
      <c r="O49" s="434"/>
      <c r="P49" s="433">
        <v>669</v>
      </c>
      <c r="Q49" s="440"/>
    </row>
    <row r="50" spans="1:19" s="133" customFormat="1" ht="23.25" customHeight="1">
      <c r="A50" s="431" t="s">
        <v>463</v>
      </c>
      <c r="B50" s="431"/>
      <c r="C50" s="432"/>
      <c r="D50" s="433">
        <v>604</v>
      </c>
      <c r="E50" s="434"/>
      <c r="F50" s="435">
        <v>615</v>
      </c>
      <c r="G50" s="432"/>
      <c r="H50" s="435">
        <v>626</v>
      </c>
      <c r="I50" s="436"/>
      <c r="J50" s="437">
        <v>637</v>
      </c>
      <c r="K50" s="426"/>
      <c r="L50" s="438">
        <v>648</v>
      </c>
      <c r="M50" s="436"/>
      <c r="N50" s="439">
        <v>659</v>
      </c>
      <c r="O50" s="426"/>
      <c r="P50" s="437">
        <v>670</v>
      </c>
      <c r="Q50" s="440"/>
      <c r="R50" s="132"/>
      <c r="S50" s="132"/>
    </row>
    <row r="51" spans="1:19" s="133" customFormat="1" ht="23.25" customHeight="1">
      <c r="A51" s="234" t="s">
        <v>613</v>
      </c>
      <c r="B51" s="235" t="s">
        <v>550</v>
      </c>
      <c r="C51" s="235" t="s">
        <v>571</v>
      </c>
      <c r="D51" s="433"/>
      <c r="E51" s="460">
        <v>2299</v>
      </c>
      <c r="F51" s="435"/>
      <c r="G51" s="460">
        <v>11.3953</v>
      </c>
      <c r="H51" s="435"/>
      <c r="I51" s="461">
        <v>26197.9</v>
      </c>
      <c r="J51" s="437"/>
      <c r="K51" s="460">
        <v>1.34</v>
      </c>
      <c r="L51" s="438"/>
      <c r="M51" s="461">
        <v>3080.66</v>
      </c>
      <c r="N51" s="439"/>
      <c r="O51" s="460">
        <v>0.133309</v>
      </c>
      <c r="P51" s="437"/>
      <c r="Q51" s="460">
        <v>0.183405</v>
      </c>
      <c r="R51" s="132"/>
      <c r="S51" s="132"/>
    </row>
    <row r="52" spans="1:19" s="133" customFormat="1" ht="23.25" customHeight="1">
      <c r="A52" s="234" t="s">
        <v>613</v>
      </c>
      <c r="B52" s="235" t="s">
        <v>551</v>
      </c>
      <c r="C52" s="235" t="s">
        <v>571</v>
      </c>
      <c r="D52" s="433"/>
      <c r="E52" s="460">
        <v>200</v>
      </c>
      <c r="F52" s="435"/>
      <c r="G52" s="460">
        <v>4</v>
      </c>
      <c r="H52" s="435"/>
      <c r="I52" s="460">
        <v>800</v>
      </c>
      <c r="J52" s="437"/>
      <c r="K52" s="460">
        <v>1.34</v>
      </c>
      <c r="L52" s="438"/>
      <c r="M52" s="460">
        <v>268</v>
      </c>
      <c r="N52" s="439"/>
      <c r="O52" s="460">
        <v>0.011597</v>
      </c>
      <c r="P52" s="437"/>
      <c r="Q52" s="460">
        <v>0.015955</v>
      </c>
      <c r="R52" s="132"/>
      <c r="S52" s="132"/>
    </row>
    <row r="53" spans="1:19" s="133" customFormat="1" ht="23.25" customHeight="1">
      <c r="A53" s="234" t="s">
        <v>614</v>
      </c>
      <c r="B53" s="235" t="s">
        <v>550</v>
      </c>
      <c r="C53" s="235" t="s">
        <v>572</v>
      </c>
      <c r="D53" s="433"/>
      <c r="E53" s="460">
        <v>1400</v>
      </c>
      <c r="F53" s="435"/>
      <c r="G53" s="460">
        <v>7.2075</v>
      </c>
      <c r="H53" s="435"/>
      <c r="I53" s="461">
        <v>10090.5</v>
      </c>
      <c r="J53" s="437"/>
      <c r="K53" s="460">
        <v>1.2229</v>
      </c>
      <c r="L53" s="438"/>
      <c r="M53" s="461">
        <v>1712.06</v>
      </c>
      <c r="N53" s="439"/>
      <c r="O53" s="460">
        <v>0.110791</v>
      </c>
      <c r="P53" s="437"/>
      <c r="Q53" s="460">
        <v>0.101926</v>
      </c>
      <c r="R53" s="132"/>
      <c r="S53" s="132"/>
    </row>
    <row r="54" spans="1:19" s="133" customFormat="1" ht="23.25" customHeight="1">
      <c r="A54" s="234" t="s">
        <v>615</v>
      </c>
      <c r="B54" s="235" t="s">
        <v>550</v>
      </c>
      <c r="C54" s="235" t="s">
        <v>573</v>
      </c>
      <c r="D54" s="433"/>
      <c r="E54" s="460">
        <v>347</v>
      </c>
      <c r="F54" s="435"/>
      <c r="G54" s="460">
        <v>30.7985</v>
      </c>
      <c r="H54" s="435"/>
      <c r="I54" s="461">
        <v>10687.09</v>
      </c>
      <c r="J54" s="437"/>
      <c r="K54" s="460">
        <v>6</v>
      </c>
      <c r="L54" s="438"/>
      <c r="M54" s="461">
        <v>2082</v>
      </c>
      <c r="N54" s="439"/>
      <c r="O54" s="460">
        <v>0.032057</v>
      </c>
      <c r="P54" s="437"/>
      <c r="Q54" s="460">
        <v>0.123951</v>
      </c>
      <c r="R54" s="132"/>
      <c r="S54" s="132"/>
    </row>
    <row r="55" spans="1:19" s="133" customFormat="1" ht="23.25" customHeight="1">
      <c r="A55" s="234" t="s">
        <v>616</v>
      </c>
      <c r="B55" s="235" t="s">
        <v>551</v>
      </c>
      <c r="C55" s="235" t="s">
        <v>574</v>
      </c>
      <c r="D55" s="433"/>
      <c r="E55" s="460">
        <v>101643</v>
      </c>
      <c r="F55" s="435"/>
      <c r="G55" s="460">
        <v>1</v>
      </c>
      <c r="H55" s="435"/>
      <c r="I55" s="461">
        <v>101643</v>
      </c>
      <c r="J55" s="437"/>
      <c r="K55" s="460">
        <v>0.012</v>
      </c>
      <c r="L55" s="438"/>
      <c r="M55" s="461">
        <v>1219.72</v>
      </c>
      <c r="N55" s="439"/>
      <c r="O55" s="460">
        <v>0.078454</v>
      </c>
      <c r="P55" s="437"/>
      <c r="Q55" s="460">
        <v>0.072615</v>
      </c>
      <c r="R55" s="132"/>
      <c r="S55" s="132"/>
    </row>
    <row r="56" spans="1:19" s="133" customFormat="1" ht="23.25" customHeight="1">
      <c r="A56" s="234" t="s">
        <v>617</v>
      </c>
      <c r="B56" s="235" t="s">
        <v>550</v>
      </c>
      <c r="C56" s="235" t="s">
        <v>575</v>
      </c>
      <c r="D56" s="433"/>
      <c r="E56" s="460">
        <v>1663</v>
      </c>
      <c r="F56" s="435"/>
      <c r="G56" s="460">
        <v>9.2988</v>
      </c>
      <c r="H56" s="435"/>
      <c r="I56" s="461">
        <v>15463.94</v>
      </c>
      <c r="J56" s="437"/>
      <c r="K56" s="460">
        <v>2.5</v>
      </c>
      <c r="L56" s="438"/>
      <c r="M56" s="461">
        <v>4157.5</v>
      </c>
      <c r="N56" s="439"/>
      <c r="O56" s="460">
        <v>0.099035</v>
      </c>
      <c r="P56" s="437"/>
      <c r="Q56" s="460">
        <v>0.247514</v>
      </c>
      <c r="R56" s="132"/>
      <c r="S56" s="132"/>
    </row>
    <row r="57" spans="1:19" s="133" customFormat="1" ht="23.25" customHeight="1">
      <c r="A57" s="234" t="s">
        <v>618</v>
      </c>
      <c r="B57" s="235" t="s">
        <v>551</v>
      </c>
      <c r="C57" s="235" t="s">
        <v>576</v>
      </c>
      <c r="D57" s="433"/>
      <c r="E57" s="460">
        <v>2650</v>
      </c>
      <c r="F57" s="435"/>
      <c r="G57" s="460">
        <v>17</v>
      </c>
      <c r="H57" s="435"/>
      <c r="I57" s="461">
        <v>45050</v>
      </c>
      <c r="J57" s="437"/>
      <c r="K57" s="460">
        <v>0.4597</v>
      </c>
      <c r="L57" s="438"/>
      <c r="M57" s="461">
        <v>1218.21</v>
      </c>
      <c r="N57" s="439"/>
      <c r="O57" s="460">
        <v>0.035577</v>
      </c>
      <c r="P57" s="437"/>
      <c r="Q57" s="460">
        <v>0.072525</v>
      </c>
      <c r="R57" s="132"/>
      <c r="S57" s="132"/>
    </row>
    <row r="58" spans="1:19" s="133" customFormat="1" ht="23.25" customHeight="1">
      <c r="A58" s="431"/>
      <c r="B58" s="431"/>
      <c r="C58" s="432"/>
      <c r="D58" s="433"/>
      <c r="E58" s="434"/>
      <c r="F58" s="435"/>
      <c r="G58" s="432"/>
      <c r="H58" s="435"/>
      <c r="I58" s="436">
        <f>SUM(I51:I57)</f>
        <v>209932.43</v>
      </c>
      <c r="J58" s="437"/>
      <c r="K58" s="426"/>
      <c r="L58" s="438"/>
      <c r="M58" s="436">
        <f>SUM(M51:M57)</f>
        <v>13738.149999999998</v>
      </c>
      <c r="N58" s="439"/>
      <c r="O58" s="426"/>
      <c r="P58" s="437"/>
      <c r="Q58" s="441">
        <f>SUM(Q51:Q57)</f>
        <v>0.8178909999999999</v>
      </c>
      <c r="R58" s="132"/>
      <c r="S58" s="132"/>
    </row>
    <row r="59" spans="1:17" s="133" customFormat="1" ht="12.75">
      <c r="A59" s="431" t="s">
        <v>464</v>
      </c>
      <c r="B59" s="431"/>
      <c r="C59" s="442"/>
      <c r="D59" s="433">
        <v>605</v>
      </c>
      <c r="E59" s="426"/>
      <c r="F59" s="435">
        <v>616</v>
      </c>
      <c r="G59" s="443"/>
      <c r="H59" s="438">
        <v>627</v>
      </c>
      <c r="I59" s="444">
        <f>I47+I58</f>
        <v>1168774.1099999999</v>
      </c>
      <c r="J59" s="435">
        <v>638</v>
      </c>
      <c r="K59" s="443"/>
      <c r="L59" s="438">
        <v>649</v>
      </c>
      <c r="M59" s="444">
        <f>M47+M58</f>
        <v>385597.00000000006</v>
      </c>
      <c r="N59" s="445">
        <v>660</v>
      </c>
      <c r="O59" s="432"/>
      <c r="P59" s="438">
        <v>671</v>
      </c>
      <c r="Q59" s="446">
        <f>Q47+Q58</f>
        <v>22.956268000000005</v>
      </c>
    </row>
    <row r="60" spans="1:17" s="133" customFormat="1" ht="12.75">
      <c r="A60" s="431"/>
      <c r="B60" s="431"/>
      <c r="C60" s="442"/>
      <c r="D60" s="433"/>
      <c r="E60" s="426"/>
      <c r="F60" s="435"/>
      <c r="G60" s="443"/>
      <c r="H60" s="438"/>
      <c r="I60" s="444"/>
      <c r="J60" s="435"/>
      <c r="K60" s="432"/>
      <c r="L60" s="438"/>
      <c r="M60" s="444"/>
      <c r="N60" s="445"/>
      <c r="O60" s="432"/>
      <c r="P60" s="438"/>
      <c r="Q60" s="447"/>
    </row>
    <row r="61" spans="1:21" s="133" customFormat="1" ht="12.75" customHeight="1">
      <c r="A61" s="431" t="s">
        <v>465</v>
      </c>
      <c r="B61" s="431"/>
      <c r="C61" s="442"/>
      <c r="D61" s="433">
        <v>606</v>
      </c>
      <c r="E61" s="448"/>
      <c r="F61" s="435">
        <v>617</v>
      </c>
      <c r="G61" s="443"/>
      <c r="H61" s="438">
        <v>628</v>
      </c>
      <c r="I61" s="444"/>
      <c r="J61" s="435">
        <v>639</v>
      </c>
      <c r="K61" s="432"/>
      <c r="L61" s="438">
        <v>650</v>
      </c>
      <c r="M61" s="444"/>
      <c r="N61" s="445">
        <v>661</v>
      </c>
      <c r="O61" s="432"/>
      <c r="P61" s="438">
        <v>672</v>
      </c>
      <c r="Q61" s="449"/>
      <c r="R61" s="132"/>
      <c r="S61" s="132"/>
      <c r="T61" s="164"/>
      <c r="U61" s="164"/>
    </row>
    <row r="62" spans="1:21" s="133" customFormat="1" ht="12.75" customHeight="1">
      <c r="A62" s="431" t="s">
        <v>38</v>
      </c>
      <c r="B62" s="431"/>
      <c r="C62" s="442"/>
      <c r="D62" s="433">
        <v>607</v>
      </c>
      <c r="E62" s="448"/>
      <c r="F62" s="435">
        <v>618</v>
      </c>
      <c r="G62" s="443"/>
      <c r="H62" s="438">
        <v>629</v>
      </c>
      <c r="I62" s="432"/>
      <c r="J62" s="435">
        <v>640</v>
      </c>
      <c r="K62" s="432"/>
      <c r="L62" s="438">
        <v>651</v>
      </c>
      <c r="M62" s="450"/>
      <c r="N62" s="445">
        <v>662</v>
      </c>
      <c r="O62" s="432"/>
      <c r="P62" s="438">
        <v>673</v>
      </c>
      <c r="Q62" s="432"/>
      <c r="R62" s="132"/>
      <c r="S62" s="132"/>
      <c r="T62" s="164"/>
      <c r="U62" s="164"/>
    </row>
    <row r="63" spans="1:21" s="133" customFormat="1" ht="12.75">
      <c r="A63" s="431" t="s">
        <v>39</v>
      </c>
      <c r="B63" s="431"/>
      <c r="C63" s="442"/>
      <c r="D63" s="433">
        <v>608</v>
      </c>
      <c r="E63" s="432"/>
      <c r="F63" s="433">
        <v>619</v>
      </c>
      <c r="G63" s="432"/>
      <c r="H63" s="433">
        <v>630</v>
      </c>
      <c r="I63" s="450"/>
      <c r="J63" s="435">
        <v>641</v>
      </c>
      <c r="K63" s="432"/>
      <c r="L63" s="438">
        <v>652</v>
      </c>
      <c r="M63" s="450"/>
      <c r="N63" s="438">
        <v>663</v>
      </c>
      <c r="O63" s="432"/>
      <c r="P63" s="438">
        <v>674</v>
      </c>
      <c r="Q63" s="432"/>
      <c r="R63" s="132"/>
      <c r="S63" s="132"/>
      <c r="T63" s="164"/>
      <c r="U63" s="164"/>
    </row>
    <row r="64" spans="1:21" s="133" customFormat="1" ht="12.75">
      <c r="A64" s="431" t="s">
        <v>463</v>
      </c>
      <c r="B64" s="431"/>
      <c r="C64" s="442"/>
      <c r="D64" s="433">
        <v>609</v>
      </c>
      <c r="E64" s="426"/>
      <c r="F64" s="433">
        <v>620</v>
      </c>
      <c r="G64" s="426"/>
      <c r="H64" s="433">
        <v>631</v>
      </c>
      <c r="I64" s="426"/>
      <c r="J64" s="435">
        <v>642</v>
      </c>
      <c r="K64" s="426"/>
      <c r="L64" s="438">
        <v>653</v>
      </c>
      <c r="M64" s="426"/>
      <c r="N64" s="438">
        <v>664</v>
      </c>
      <c r="O64" s="426"/>
      <c r="P64" s="438">
        <v>675</v>
      </c>
      <c r="Q64" s="440"/>
      <c r="R64" s="132"/>
      <c r="S64" s="132"/>
      <c r="T64" s="164"/>
      <c r="U64" s="164"/>
    </row>
    <row r="65" spans="1:21" s="133" customFormat="1" ht="12.75">
      <c r="A65" s="491" t="s">
        <v>466</v>
      </c>
      <c r="B65" s="491"/>
      <c r="C65" s="480"/>
      <c r="D65" s="430">
        <v>610</v>
      </c>
      <c r="E65" s="481"/>
      <c r="F65" s="430">
        <v>621</v>
      </c>
      <c r="G65" s="482"/>
      <c r="H65" s="430">
        <v>632</v>
      </c>
      <c r="I65" s="483"/>
      <c r="J65" s="484">
        <v>643</v>
      </c>
      <c r="K65" s="485"/>
      <c r="L65" s="486">
        <v>654</v>
      </c>
      <c r="M65" s="487"/>
      <c r="N65" s="486">
        <v>665</v>
      </c>
      <c r="O65" s="488"/>
      <c r="P65" s="486">
        <v>676</v>
      </c>
      <c r="Q65" s="492"/>
      <c r="R65" s="164"/>
      <c r="S65" s="164"/>
      <c r="T65" s="132"/>
      <c r="U65" s="132"/>
    </row>
    <row r="66" spans="1:21" s="133" customFormat="1" ht="12.75">
      <c r="A66" s="470" t="s">
        <v>467</v>
      </c>
      <c r="B66" s="470"/>
      <c r="C66" s="470"/>
      <c r="D66" s="433">
        <v>611</v>
      </c>
      <c r="E66" s="451"/>
      <c r="F66" s="433">
        <v>622</v>
      </c>
      <c r="G66" s="452"/>
      <c r="H66" s="433">
        <v>633</v>
      </c>
      <c r="I66" s="453">
        <f>I48+I59</f>
        <v>1168774.1099999999</v>
      </c>
      <c r="J66" s="435">
        <v>644</v>
      </c>
      <c r="K66" s="454"/>
      <c r="L66" s="438">
        <v>655</v>
      </c>
      <c r="M66" s="455">
        <f>M48+M59</f>
        <v>385597.00000000006</v>
      </c>
      <c r="N66" s="438">
        <v>666</v>
      </c>
      <c r="O66" s="456"/>
      <c r="P66" s="438">
        <v>677</v>
      </c>
      <c r="Q66" s="457">
        <f>Q48+Q59</f>
        <v>22.956268000000005</v>
      </c>
      <c r="R66" s="164"/>
      <c r="S66" s="164"/>
      <c r="T66" s="132"/>
      <c r="U66" s="132"/>
    </row>
    <row r="67" spans="1:17" s="133" customFormat="1" ht="12.75">
      <c r="A67" s="472"/>
      <c r="B67" s="472"/>
      <c r="C67" s="472"/>
      <c r="D67" s="472"/>
      <c r="E67" s="472"/>
      <c r="F67" s="472"/>
      <c r="G67" s="472"/>
      <c r="H67" s="472"/>
      <c r="I67" s="489"/>
      <c r="J67" s="475"/>
      <c r="K67" s="475"/>
      <c r="L67" s="475"/>
      <c r="M67" s="489"/>
      <c r="N67" s="475"/>
      <c r="O67" s="475"/>
      <c r="P67" s="490"/>
      <c r="Q67" s="475"/>
    </row>
    <row r="68" spans="1:17" s="133" customFormat="1" ht="12.75">
      <c r="A68" s="471" t="s">
        <v>468</v>
      </c>
      <c r="B68" s="471"/>
      <c r="C68" s="471"/>
      <c r="D68" s="471"/>
      <c r="E68" s="471"/>
      <c r="F68" s="472"/>
      <c r="G68" s="472"/>
      <c r="H68" s="472"/>
      <c r="I68" s="472"/>
      <c r="J68" s="473" t="s">
        <v>222</v>
      </c>
      <c r="K68" s="472"/>
      <c r="L68" s="472"/>
      <c r="M68" s="474" t="s">
        <v>469</v>
      </c>
      <c r="N68" s="474"/>
      <c r="O68" s="474"/>
      <c r="P68" s="474"/>
      <c r="Q68" s="474"/>
    </row>
    <row r="69" spans="1:17" s="133" customFormat="1" ht="12.75">
      <c r="A69" s="471" t="s">
        <v>506</v>
      </c>
      <c r="B69" s="471"/>
      <c r="C69" s="471"/>
      <c r="D69" s="471" t="s">
        <v>470</v>
      </c>
      <c r="E69" s="472"/>
      <c r="F69" s="472"/>
      <c r="G69" s="472"/>
      <c r="H69" s="472"/>
      <c r="I69" s="472"/>
      <c r="J69" s="472"/>
      <c r="K69" s="471"/>
      <c r="L69" s="472"/>
      <c r="M69" s="474" t="s">
        <v>441</v>
      </c>
      <c r="N69" s="474"/>
      <c r="O69" s="474"/>
      <c r="P69" s="474"/>
      <c r="Q69" s="474"/>
    </row>
    <row r="70" spans="1:17" s="133" customFormat="1" ht="12.75">
      <c r="A70" s="475"/>
      <c r="B70" s="475"/>
      <c r="C70" s="475"/>
      <c r="D70" s="475"/>
      <c r="E70" s="476"/>
      <c r="F70" s="475"/>
      <c r="G70" s="477"/>
      <c r="H70" s="475"/>
      <c r="I70" s="475"/>
      <c r="J70" s="475"/>
      <c r="K70" s="477"/>
      <c r="L70" s="475"/>
      <c r="M70" s="478"/>
      <c r="N70" s="475"/>
      <c r="O70" s="479"/>
      <c r="P70" s="475"/>
      <c r="Q70" s="475"/>
    </row>
    <row r="71" spans="1:17" s="133" customFormat="1" ht="12.75">
      <c r="A71" s="475"/>
      <c r="B71" s="475"/>
      <c r="C71" s="472" t="s">
        <v>471</v>
      </c>
      <c r="D71" s="475"/>
      <c r="E71" s="475"/>
      <c r="F71" s="476"/>
      <c r="G71" s="475"/>
      <c r="H71" s="475"/>
      <c r="I71" s="458"/>
      <c r="J71" s="458"/>
      <c r="K71" s="477"/>
      <c r="L71" s="475"/>
      <c r="M71" s="478"/>
      <c r="N71" s="475"/>
      <c r="O71" s="472"/>
      <c r="P71" s="475"/>
      <c r="Q71" s="475"/>
    </row>
    <row r="72" spans="1:17" s="133" customFormat="1" ht="12.75">
      <c r="A72" s="475"/>
      <c r="B72" s="475"/>
      <c r="C72" s="472" t="s">
        <v>472</v>
      </c>
      <c r="D72" s="472"/>
      <c r="E72" s="472"/>
      <c r="F72" s="472"/>
      <c r="G72" s="472"/>
      <c r="H72" s="475"/>
      <c r="I72" s="475"/>
      <c r="J72" s="475"/>
      <c r="K72" s="477"/>
      <c r="L72" s="475"/>
      <c r="M72" s="478"/>
      <c r="N72" s="475"/>
      <c r="O72" s="479"/>
      <c r="P72" s="475"/>
      <c r="Q72" s="475"/>
    </row>
    <row r="73" spans="1:17" s="133" customFormat="1" ht="12.75">
      <c r="A73" s="472"/>
      <c r="B73" s="472"/>
      <c r="C73" s="472"/>
      <c r="D73" s="472"/>
      <c r="E73" s="472"/>
      <c r="F73" s="472"/>
      <c r="G73" s="472"/>
      <c r="H73" s="472"/>
      <c r="I73" s="472"/>
      <c r="J73" s="472"/>
      <c r="K73" s="472"/>
      <c r="L73" s="472"/>
      <c r="M73" s="472"/>
      <c r="N73" s="472"/>
      <c r="O73" s="472"/>
      <c r="P73" s="472"/>
      <c r="Q73" s="475"/>
    </row>
    <row r="74" spans="1:17" s="133" customFormat="1" ht="12.75">
      <c r="A74" s="472"/>
      <c r="B74" s="472"/>
      <c r="C74" s="472"/>
      <c r="D74" s="472"/>
      <c r="E74" s="472"/>
      <c r="F74" s="472"/>
      <c r="G74" s="472"/>
      <c r="H74" s="472"/>
      <c r="I74" s="472"/>
      <c r="J74" s="472"/>
      <c r="K74" s="472"/>
      <c r="L74" s="472"/>
      <c r="M74" s="472"/>
      <c r="N74" s="472"/>
      <c r="O74" s="472"/>
      <c r="P74" s="472"/>
      <c r="Q74" s="475"/>
    </row>
    <row r="75" spans="1:17" s="133" customFormat="1" ht="12.75">
      <c r="A75" s="472"/>
      <c r="B75" s="472"/>
      <c r="C75" s="472"/>
      <c r="D75" s="472"/>
      <c r="E75" s="472"/>
      <c r="F75" s="472"/>
      <c r="G75" s="472"/>
      <c r="H75" s="472"/>
      <c r="I75" s="472"/>
      <c r="J75" s="472"/>
      <c r="K75" s="472"/>
      <c r="L75" s="472"/>
      <c r="M75" s="472"/>
      <c r="N75" s="472"/>
      <c r="O75" s="472"/>
      <c r="P75" s="472"/>
      <c r="Q75" s="475"/>
    </row>
    <row r="76" spans="1:17" s="133" customFormat="1" ht="12.75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3"/>
    </row>
    <row r="77" spans="1:17" s="133" customFormat="1" ht="12.75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3"/>
    </row>
    <row r="78" spans="1:17" s="133" customFormat="1" ht="12.75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3"/>
    </row>
    <row r="79" spans="1:17" s="133" customFormat="1" ht="12.7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3"/>
    </row>
    <row r="80" spans="1:17" s="133" customFormat="1" ht="12.7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3"/>
    </row>
    <row r="81" spans="1:17" s="133" customFormat="1" ht="12.7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3"/>
    </row>
    <row r="82" spans="1:17" s="133" customFormat="1" ht="12.7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3"/>
    </row>
    <row r="83" spans="1:17" s="133" customFormat="1" ht="12.7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3"/>
    </row>
    <row r="84" spans="1:17" s="133" customFormat="1" ht="12.7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3"/>
    </row>
    <row r="85" spans="1:17" s="133" customFormat="1" ht="12.7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3"/>
    </row>
    <row r="86" spans="1:17" s="133" customFormat="1" ht="12.7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3"/>
    </row>
    <row r="87" spans="1:17" s="133" customFormat="1" ht="12.7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3"/>
    </row>
    <row r="88" spans="1:17" s="133" customFormat="1" ht="12.7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3"/>
    </row>
    <row r="89" spans="1:17" s="133" customFormat="1" ht="12.7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3"/>
    </row>
    <row r="90" spans="1:17" s="133" customFormat="1" ht="12.7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3"/>
    </row>
    <row r="91" spans="1:17" s="133" customFormat="1" ht="12.7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3"/>
    </row>
    <row r="92" spans="1:17" s="133" customFormat="1" ht="12.7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3"/>
    </row>
    <row r="93" spans="1:17" s="133" customFormat="1" ht="12.7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3"/>
    </row>
    <row r="94" spans="1:17" s="133" customFormat="1" ht="12.7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3"/>
    </row>
    <row r="95" spans="1:17" s="133" customFormat="1" ht="12.7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3"/>
    </row>
    <row r="96" spans="1:17" s="133" customFormat="1" ht="12.7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3"/>
    </row>
    <row r="97" spans="1:17" s="133" customFormat="1" ht="12.7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3"/>
    </row>
    <row r="98" spans="1:17" s="133" customFormat="1" ht="12.7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3"/>
    </row>
    <row r="99" spans="1:17" s="133" customFormat="1" ht="12.7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3"/>
    </row>
    <row r="100" spans="1:17" s="133" customFormat="1" ht="12.7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3"/>
    </row>
    <row r="101" spans="1:17" s="133" customFormat="1" ht="12.7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3"/>
    </row>
    <row r="102" spans="1:17" s="133" customFormat="1" ht="12.75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3"/>
    </row>
    <row r="103" spans="1:17" s="133" customFormat="1" ht="12.7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3"/>
    </row>
    <row r="104" spans="1:17" s="133" customFormat="1" ht="12.75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3"/>
    </row>
    <row r="105" spans="1:17" s="133" customFormat="1" ht="12.7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3"/>
    </row>
    <row r="106" spans="1:17" s="133" customFormat="1" ht="12.7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3"/>
    </row>
    <row r="107" spans="1:17" s="133" customFormat="1" ht="12.7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3"/>
    </row>
    <row r="108" spans="1:17" s="133" customFormat="1" ht="12.7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3"/>
    </row>
    <row r="109" spans="1:17" s="133" customFormat="1" ht="12.7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3"/>
    </row>
    <row r="110" spans="1:17" s="133" customFormat="1" ht="12.7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3"/>
    </row>
    <row r="111" spans="1:17" s="133" customFormat="1" ht="12.7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3"/>
    </row>
    <row r="112" spans="1:17" s="133" customFormat="1" ht="12.7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3"/>
    </row>
    <row r="113" spans="1:17" s="133" customFormat="1" ht="12.7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3"/>
    </row>
    <row r="114" spans="1:17" s="133" customFormat="1" ht="12.7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3"/>
    </row>
  </sheetData>
  <sheetProtection/>
  <mergeCells count="21">
    <mergeCell ref="M69:Q69"/>
    <mergeCell ref="O10:O13"/>
    <mergeCell ref="P10:P14"/>
    <mergeCell ref="Q10:Q13"/>
    <mergeCell ref="M68:Q68"/>
    <mergeCell ref="G10:G13"/>
    <mergeCell ref="I10:I13"/>
    <mergeCell ref="N10:N14"/>
    <mergeCell ref="B11:B13"/>
    <mergeCell ref="C11:C13"/>
    <mergeCell ref="H10:H14"/>
    <mergeCell ref="M10:M13"/>
    <mergeCell ref="L10:L14"/>
    <mergeCell ref="A11:A13"/>
    <mergeCell ref="K10:K13"/>
    <mergeCell ref="A14:C14"/>
    <mergeCell ref="D10:D14"/>
    <mergeCell ref="F10:F14"/>
    <mergeCell ref="J10:J14"/>
    <mergeCell ref="A10:C10"/>
    <mergeCell ref="E10:E1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0">
      <selection activeCell="I37" sqref="I37"/>
    </sheetView>
  </sheetViews>
  <sheetFormatPr defaultColWidth="9.140625" defaultRowHeight="12.75"/>
  <cols>
    <col min="1" max="1" width="4.7109375" style="0" customWidth="1"/>
    <col min="2" max="2" width="26.140625" style="0" customWidth="1"/>
    <col min="3" max="3" width="4.140625" style="0" customWidth="1"/>
    <col min="4" max="4" width="8.28125" style="0" customWidth="1"/>
    <col min="5" max="5" width="7.7109375" style="0" customWidth="1"/>
    <col min="6" max="6" width="8.00390625" style="0" customWidth="1"/>
    <col min="9" max="9" width="7.00390625" style="0" customWidth="1"/>
    <col min="13" max="13" width="7.710937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442</v>
      </c>
      <c r="B6" s="4"/>
      <c r="G6" s="77"/>
    </row>
    <row r="8" spans="1:14" ht="12.75">
      <c r="A8" s="219"/>
      <c r="B8" s="220" t="s">
        <v>645</v>
      </c>
      <c r="C8" s="221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</row>
    <row r="9" spans="1:14" ht="12.75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</row>
    <row r="10" spans="1:14" ht="12.75">
      <c r="A10" s="384" t="s">
        <v>619</v>
      </c>
      <c r="B10" s="386" t="s">
        <v>103</v>
      </c>
      <c r="C10" s="386"/>
      <c r="D10" s="386"/>
      <c r="E10" s="383" t="s">
        <v>1</v>
      </c>
      <c r="F10" s="384" t="s">
        <v>473</v>
      </c>
      <c r="G10" s="383" t="s">
        <v>1</v>
      </c>
      <c r="H10" s="384" t="s">
        <v>119</v>
      </c>
      <c r="I10" s="383" t="s">
        <v>1</v>
      </c>
      <c r="J10" s="384" t="s">
        <v>120</v>
      </c>
      <c r="K10" s="383" t="s">
        <v>1</v>
      </c>
      <c r="L10" s="384" t="s">
        <v>620</v>
      </c>
      <c r="M10" s="383" t="s">
        <v>1</v>
      </c>
      <c r="N10" s="384" t="s">
        <v>127</v>
      </c>
    </row>
    <row r="11" spans="1:14" ht="22.5">
      <c r="A11" s="385"/>
      <c r="B11" s="224" t="s">
        <v>460</v>
      </c>
      <c r="C11" s="224" t="s">
        <v>461</v>
      </c>
      <c r="D11" s="224" t="s">
        <v>621</v>
      </c>
      <c r="E11" s="383"/>
      <c r="F11" s="385"/>
      <c r="G11" s="383"/>
      <c r="H11" s="385"/>
      <c r="I11" s="383"/>
      <c r="J11" s="385"/>
      <c r="K11" s="383"/>
      <c r="L11" s="385"/>
      <c r="M11" s="383"/>
      <c r="N11" s="385"/>
    </row>
    <row r="12" spans="1:14" ht="12.75">
      <c r="A12" s="226">
        <v>1</v>
      </c>
      <c r="B12" s="387">
        <v>2</v>
      </c>
      <c r="C12" s="387"/>
      <c r="D12" s="387"/>
      <c r="E12" s="383"/>
      <c r="F12" s="224">
        <v>3</v>
      </c>
      <c r="G12" s="383"/>
      <c r="H12" s="224">
        <v>4</v>
      </c>
      <c r="I12" s="383"/>
      <c r="J12" s="224">
        <v>5</v>
      </c>
      <c r="K12" s="383"/>
      <c r="L12" s="224">
        <v>6</v>
      </c>
      <c r="M12" s="383"/>
      <c r="N12" s="224">
        <v>7</v>
      </c>
    </row>
    <row r="13" spans="1:14" ht="12.75">
      <c r="A13" s="224" t="s">
        <v>5</v>
      </c>
      <c r="B13" s="370" t="s">
        <v>622</v>
      </c>
      <c r="C13" s="370"/>
      <c r="D13" s="370"/>
      <c r="E13" s="224">
        <v>733</v>
      </c>
      <c r="F13" s="227" t="s">
        <v>623</v>
      </c>
      <c r="G13" s="224">
        <v>750</v>
      </c>
      <c r="H13" s="227" t="s">
        <v>623</v>
      </c>
      <c r="I13" s="224">
        <v>767</v>
      </c>
      <c r="J13" s="227" t="s">
        <v>623</v>
      </c>
      <c r="K13" s="224">
        <v>784</v>
      </c>
      <c r="L13" s="227" t="s">
        <v>623</v>
      </c>
      <c r="M13" s="224">
        <v>801</v>
      </c>
      <c r="N13" s="227" t="s">
        <v>623</v>
      </c>
    </row>
    <row r="14" spans="1:14" ht="12.75">
      <c r="A14" s="224" t="s">
        <v>624</v>
      </c>
      <c r="B14" s="370" t="s">
        <v>625</v>
      </c>
      <c r="C14" s="370"/>
      <c r="D14" s="370"/>
      <c r="E14" s="228">
        <v>734</v>
      </c>
      <c r="F14" s="229" t="s">
        <v>623</v>
      </c>
      <c r="G14" s="228">
        <v>751</v>
      </c>
      <c r="H14" s="229" t="s">
        <v>623</v>
      </c>
      <c r="I14" s="228">
        <v>768</v>
      </c>
      <c r="J14" s="229" t="s">
        <v>623</v>
      </c>
      <c r="K14" s="224">
        <v>785</v>
      </c>
      <c r="L14" s="229" t="s">
        <v>623</v>
      </c>
      <c r="M14" s="228">
        <v>802</v>
      </c>
      <c r="N14" s="229" t="s">
        <v>623</v>
      </c>
    </row>
    <row r="15" spans="1:14" ht="12.75">
      <c r="A15" s="224" t="s">
        <v>626</v>
      </c>
      <c r="B15" s="370" t="s">
        <v>627</v>
      </c>
      <c r="C15" s="370"/>
      <c r="D15" s="370"/>
      <c r="E15" s="228">
        <v>735</v>
      </c>
      <c r="F15" s="229" t="s">
        <v>623</v>
      </c>
      <c r="G15" s="228">
        <v>752</v>
      </c>
      <c r="H15" s="229" t="s">
        <v>623</v>
      </c>
      <c r="I15" s="228">
        <v>769</v>
      </c>
      <c r="J15" s="229" t="s">
        <v>623</v>
      </c>
      <c r="K15" s="224">
        <v>786</v>
      </c>
      <c r="L15" s="229" t="s">
        <v>623</v>
      </c>
      <c r="M15" s="228">
        <v>803</v>
      </c>
      <c r="N15" s="229" t="s">
        <v>623</v>
      </c>
    </row>
    <row r="16" spans="1:14" ht="12.75">
      <c r="A16" s="224" t="s">
        <v>628</v>
      </c>
      <c r="B16" s="377" t="s">
        <v>629</v>
      </c>
      <c r="C16" s="378"/>
      <c r="D16" s="379"/>
      <c r="E16" s="224">
        <v>736</v>
      </c>
      <c r="F16" s="224" t="s">
        <v>623</v>
      </c>
      <c r="G16" s="224">
        <v>753</v>
      </c>
      <c r="H16" s="224" t="s">
        <v>623</v>
      </c>
      <c r="I16" s="224">
        <v>770</v>
      </c>
      <c r="J16" s="224" t="s">
        <v>623</v>
      </c>
      <c r="K16" s="224">
        <v>787</v>
      </c>
      <c r="L16" s="224" t="s">
        <v>623</v>
      </c>
      <c r="M16" s="224">
        <v>804</v>
      </c>
      <c r="N16" s="224" t="s">
        <v>623</v>
      </c>
    </row>
    <row r="17" spans="1:14" ht="12.75">
      <c r="A17" s="224" t="s">
        <v>630</v>
      </c>
      <c r="B17" s="377" t="s">
        <v>631</v>
      </c>
      <c r="C17" s="378"/>
      <c r="D17" s="379"/>
      <c r="E17" s="224">
        <v>737</v>
      </c>
      <c r="F17" s="224" t="s">
        <v>623</v>
      </c>
      <c r="G17" s="224">
        <v>754</v>
      </c>
      <c r="H17" s="224" t="s">
        <v>623</v>
      </c>
      <c r="I17" s="224">
        <v>771</v>
      </c>
      <c r="J17" s="224" t="s">
        <v>623</v>
      </c>
      <c r="K17" s="224">
        <v>788</v>
      </c>
      <c r="L17" s="224" t="s">
        <v>623</v>
      </c>
      <c r="M17" s="224">
        <v>805</v>
      </c>
      <c r="N17" s="224" t="s">
        <v>623</v>
      </c>
    </row>
    <row r="18" spans="1:14" ht="12.75">
      <c r="A18" s="224" t="s">
        <v>632</v>
      </c>
      <c r="B18" s="380" t="s">
        <v>633</v>
      </c>
      <c r="C18" s="381"/>
      <c r="D18" s="382"/>
      <c r="E18" s="224">
        <v>738</v>
      </c>
      <c r="F18" s="227"/>
      <c r="G18" s="224">
        <v>755</v>
      </c>
      <c r="H18" s="227"/>
      <c r="I18" s="224">
        <v>772</v>
      </c>
      <c r="J18" s="227"/>
      <c r="K18" s="224">
        <v>789</v>
      </c>
      <c r="L18" s="227"/>
      <c r="M18" s="224">
        <v>806</v>
      </c>
      <c r="N18" s="227"/>
    </row>
    <row r="19" spans="1:14" ht="12.75">
      <c r="A19" s="224" t="s">
        <v>634</v>
      </c>
      <c r="B19" s="370" t="s">
        <v>122</v>
      </c>
      <c r="C19" s="370"/>
      <c r="D19" s="370"/>
      <c r="E19" s="224">
        <v>739</v>
      </c>
      <c r="F19" s="227" t="s">
        <v>623</v>
      </c>
      <c r="G19" s="224">
        <v>756</v>
      </c>
      <c r="H19" s="227" t="s">
        <v>623</v>
      </c>
      <c r="I19" s="224">
        <v>773</v>
      </c>
      <c r="J19" s="227" t="s">
        <v>623</v>
      </c>
      <c r="K19" s="224">
        <v>790</v>
      </c>
      <c r="L19" s="227" t="s">
        <v>623</v>
      </c>
      <c r="M19" s="224">
        <v>807</v>
      </c>
      <c r="N19" s="230"/>
    </row>
    <row r="20" spans="1:14" ht="12.75">
      <c r="A20" s="224" t="s">
        <v>635</v>
      </c>
      <c r="B20" s="370" t="s">
        <v>636</v>
      </c>
      <c r="C20" s="370"/>
      <c r="D20" s="370"/>
      <c r="E20" s="224">
        <v>740</v>
      </c>
      <c r="F20" s="231"/>
      <c r="G20" s="224">
        <v>757</v>
      </c>
      <c r="H20" s="231"/>
      <c r="I20" s="224">
        <v>774</v>
      </c>
      <c r="J20" s="231"/>
      <c r="K20" s="224">
        <v>791</v>
      </c>
      <c r="L20" s="232"/>
      <c r="M20" s="224">
        <v>808</v>
      </c>
      <c r="N20" s="230"/>
    </row>
    <row r="21" spans="1:14" ht="12.75">
      <c r="A21" s="224" t="s">
        <v>4</v>
      </c>
      <c r="B21" s="377" t="s">
        <v>637</v>
      </c>
      <c r="C21" s="378"/>
      <c r="D21" s="379"/>
      <c r="E21" s="224">
        <v>741</v>
      </c>
      <c r="F21" s="227" t="s">
        <v>623</v>
      </c>
      <c r="G21" s="224">
        <v>758</v>
      </c>
      <c r="H21" s="227" t="s">
        <v>623</v>
      </c>
      <c r="I21" s="224">
        <v>775</v>
      </c>
      <c r="J21" s="227" t="s">
        <v>623</v>
      </c>
      <c r="K21" s="224">
        <v>792</v>
      </c>
      <c r="L21" s="227" t="s">
        <v>623</v>
      </c>
      <c r="M21" s="224">
        <v>809</v>
      </c>
      <c r="N21" s="227" t="s">
        <v>623</v>
      </c>
    </row>
    <row r="22" spans="1:14" ht="12.75">
      <c r="A22" s="224" t="s">
        <v>624</v>
      </c>
      <c r="B22" s="370" t="s">
        <v>625</v>
      </c>
      <c r="C22" s="370"/>
      <c r="D22" s="370"/>
      <c r="E22" s="228">
        <v>742</v>
      </c>
      <c r="F22" s="229" t="s">
        <v>623</v>
      </c>
      <c r="G22" s="228">
        <v>759</v>
      </c>
      <c r="H22" s="229" t="s">
        <v>623</v>
      </c>
      <c r="I22" s="228">
        <v>776</v>
      </c>
      <c r="J22" s="229" t="s">
        <v>623</v>
      </c>
      <c r="K22" s="228">
        <v>793</v>
      </c>
      <c r="L22" s="229" t="s">
        <v>623</v>
      </c>
      <c r="M22" s="228">
        <v>810</v>
      </c>
      <c r="N22" s="229" t="s">
        <v>623</v>
      </c>
    </row>
    <row r="23" spans="1:14" ht="12.75">
      <c r="A23" s="224" t="s">
        <v>626</v>
      </c>
      <c r="B23" s="370" t="s">
        <v>627</v>
      </c>
      <c r="C23" s="370"/>
      <c r="D23" s="370"/>
      <c r="E23" s="228">
        <v>743</v>
      </c>
      <c r="F23" s="229" t="s">
        <v>623</v>
      </c>
      <c r="G23" s="228">
        <v>760</v>
      </c>
      <c r="H23" s="229" t="s">
        <v>623</v>
      </c>
      <c r="I23" s="228">
        <v>777</v>
      </c>
      <c r="J23" s="229" t="s">
        <v>623</v>
      </c>
      <c r="K23" s="228">
        <v>794</v>
      </c>
      <c r="L23" s="229" t="s">
        <v>623</v>
      </c>
      <c r="M23" s="228">
        <v>811</v>
      </c>
      <c r="N23" s="229" t="s">
        <v>623</v>
      </c>
    </row>
    <row r="24" spans="1:14" ht="12.75">
      <c r="A24" s="224" t="s">
        <v>628</v>
      </c>
      <c r="B24" s="370" t="s">
        <v>629</v>
      </c>
      <c r="C24" s="370"/>
      <c r="D24" s="370"/>
      <c r="E24" s="228">
        <v>744</v>
      </c>
      <c r="F24" s="229" t="s">
        <v>623</v>
      </c>
      <c r="G24" s="228">
        <v>761</v>
      </c>
      <c r="H24" s="229" t="s">
        <v>623</v>
      </c>
      <c r="I24" s="228">
        <v>778</v>
      </c>
      <c r="J24" s="229" t="s">
        <v>623</v>
      </c>
      <c r="K24" s="228">
        <v>795</v>
      </c>
      <c r="L24" s="229" t="s">
        <v>623</v>
      </c>
      <c r="M24" s="228">
        <v>812</v>
      </c>
      <c r="N24" s="229" t="s">
        <v>623</v>
      </c>
    </row>
    <row r="25" spans="1:14" ht="12.75">
      <c r="A25" s="224" t="s">
        <v>630</v>
      </c>
      <c r="B25" s="370" t="s">
        <v>631</v>
      </c>
      <c r="C25" s="370"/>
      <c r="D25" s="370"/>
      <c r="E25" s="228">
        <v>745</v>
      </c>
      <c r="F25" s="229" t="s">
        <v>623</v>
      </c>
      <c r="G25" s="228">
        <v>762</v>
      </c>
      <c r="H25" s="229" t="s">
        <v>623</v>
      </c>
      <c r="I25" s="228">
        <v>779</v>
      </c>
      <c r="J25" s="229" t="s">
        <v>623</v>
      </c>
      <c r="K25" s="228">
        <v>796</v>
      </c>
      <c r="L25" s="229" t="s">
        <v>623</v>
      </c>
      <c r="M25" s="228">
        <v>813</v>
      </c>
      <c r="N25" s="229" t="s">
        <v>623</v>
      </c>
    </row>
    <row r="26" spans="1:14" ht="12.75">
      <c r="A26" s="233" t="s">
        <v>632</v>
      </c>
      <c r="B26" s="371" t="s">
        <v>633</v>
      </c>
      <c r="C26" s="371"/>
      <c r="D26" s="371"/>
      <c r="E26" s="224">
        <v>746</v>
      </c>
      <c r="F26" s="227"/>
      <c r="G26" s="224">
        <v>763</v>
      </c>
      <c r="H26" s="494"/>
      <c r="I26" s="223">
        <v>780</v>
      </c>
      <c r="J26" s="494"/>
      <c r="K26" s="223">
        <v>797</v>
      </c>
      <c r="L26" s="495"/>
      <c r="M26" s="223">
        <v>814</v>
      </c>
      <c r="N26" s="494"/>
    </row>
    <row r="27" spans="1:14" ht="29.25" customHeight="1">
      <c r="A27" s="233">
        <v>1</v>
      </c>
      <c r="B27" s="235" t="s">
        <v>638</v>
      </c>
      <c r="C27" s="235" t="s">
        <v>551</v>
      </c>
      <c r="D27" s="235" t="s">
        <v>588</v>
      </c>
      <c r="E27" s="224"/>
      <c r="F27" s="236"/>
      <c r="G27" s="493"/>
      <c r="H27" s="461">
        <v>31124.25</v>
      </c>
      <c r="I27" s="227"/>
      <c r="J27" s="461">
        <v>30730.73</v>
      </c>
      <c r="K27" s="227"/>
      <c r="L27" s="460">
        <v>0.035577</v>
      </c>
      <c r="M27" s="227"/>
      <c r="N27" s="460">
        <v>1.829534</v>
      </c>
    </row>
    <row r="28" spans="1:14" ht="22.5">
      <c r="A28" s="233">
        <v>2</v>
      </c>
      <c r="B28" s="234" t="s">
        <v>639</v>
      </c>
      <c r="C28" s="235" t="s">
        <v>551</v>
      </c>
      <c r="D28" s="235" t="s">
        <v>589</v>
      </c>
      <c r="E28" s="224"/>
      <c r="F28" s="236"/>
      <c r="G28" s="493"/>
      <c r="H28" s="461">
        <v>11806.02</v>
      </c>
      <c r="I28" s="227"/>
      <c r="J28" s="461">
        <v>11553.74</v>
      </c>
      <c r="K28" s="227"/>
      <c r="L28" s="460">
        <v>0.035577</v>
      </c>
      <c r="M28" s="227"/>
      <c r="N28" s="460">
        <v>0.687844</v>
      </c>
    </row>
    <row r="29" spans="1:14" ht="22.5">
      <c r="A29" s="233">
        <v>3</v>
      </c>
      <c r="B29" s="234" t="s">
        <v>640</v>
      </c>
      <c r="C29" s="235" t="s">
        <v>551</v>
      </c>
      <c r="D29" s="235" t="s">
        <v>590</v>
      </c>
      <c r="E29" s="224"/>
      <c r="F29" s="237"/>
      <c r="G29" s="493"/>
      <c r="H29" s="461">
        <v>15724.71</v>
      </c>
      <c r="I29" s="227"/>
      <c r="J29" s="461">
        <v>15212.38</v>
      </c>
      <c r="K29" s="227"/>
      <c r="L29" s="460">
        <v>0.078454</v>
      </c>
      <c r="M29" s="227"/>
      <c r="N29" s="460">
        <v>0.905659</v>
      </c>
    </row>
    <row r="30" spans="1:14" ht="12.75">
      <c r="A30" s="233" t="s">
        <v>634</v>
      </c>
      <c r="B30" s="372" t="s">
        <v>122</v>
      </c>
      <c r="C30" s="372"/>
      <c r="D30" s="372"/>
      <c r="E30" s="224">
        <v>747</v>
      </c>
      <c r="F30" s="227" t="s">
        <v>623</v>
      </c>
      <c r="G30" s="224">
        <v>764</v>
      </c>
      <c r="H30" s="496" t="s">
        <v>623</v>
      </c>
      <c r="I30" s="225">
        <v>781</v>
      </c>
      <c r="J30" s="496" t="s">
        <v>623</v>
      </c>
      <c r="K30" s="225">
        <v>798</v>
      </c>
      <c r="L30" s="496" t="s">
        <v>623</v>
      </c>
      <c r="M30" s="225">
        <v>815</v>
      </c>
      <c r="N30" s="496" t="s">
        <v>623</v>
      </c>
    </row>
    <row r="31" spans="1:14" ht="12.75">
      <c r="A31" s="233" t="s">
        <v>635</v>
      </c>
      <c r="B31" s="371" t="s">
        <v>641</v>
      </c>
      <c r="C31" s="371"/>
      <c r="D31" s="371"/>
      <c r="E31" s="224">
        <v>748</v>
      </c>
      <c r="F31" s="238"/>
      <c r="G31" s="224">
        <v>765</v>
      </c>
      <c r="H31" s="239"/>
      <c r="I31" s="224">
        <v>782</v>
      </c>
      <c r="J31" s="239"/>
      <c r="K31" s="224">
        <v>799</v>
      </c>
      <c r="L31" s="227"/>
      <c r="M31" s="224">
        <v>816</v>
      </c>
      <c r="N31" s="227"/>
    </row>
    <row r="32" spans="1:14" ht="12.75">
      <c r="A32" s="224" t="s">
        <v>106</v>
      </c>
      <c r="B32" s="373" t="s">
        <v>642</v>
      </c>
      <c r="C32" s="374"/>
      <c r="D32" s="375"/>
      <c r="E32" s="224">
        <v>749</v>
      </c>
      <c r="F32" s="240"/>
      <c r="G32" s="224">
        <v>766</v>
      </c>
      <c r="H32" s="241">
        <f>SUM(H27:H29)</f>
        <v>58654.98</v>
      </c>
      <c r="I32" s="224">
        <v>783</v>
      </c>
      <c r="J32" s="241">
        <f>SUM(J27:J29)</f>
        <v>57496.85</v>
      </c>
      <c r="K32" s="224">
        <v>800</v>
      </c>
      <c r="L32" s="242"/>
      <c r="M32" s="224">
        <v>817</v>
      </c>
      <c r="N32" s="243">
        <f>SUM(N27:N29)</f>
        <v>3.423037</v>
      </c>
    </row>
    <row r="33" spans="1:14" ht="12.75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</row>
    <row r="35" spans="1:14" ht="12.75">
      <c r="A35" s="244" t="s">
        <v>468</v>
      </c>
      <c r="B35" s="244"/>
      <c r="C35" s="244"/>
      <c r="D35" s="244" t="s">
        <v>470</v>
      </c>
      <c r="E35" s="244"/>
      <c r="F35" s="221"/>
      <c r="G35" s="221"/>
      <c r="H35" s="221"/>
      <c r="I35" s="221"/>
      <c r="J35" s="221"/>
      <c r="K35" s="221"/>
      <c r="L35" s="221"/>
      <c r="M35" s="221"/>
      <c r="N35" s="221"/>
    </row>
    <row r="36" spans="1:14" ht="12.75">
      <c r="A36" s="244" t="s">
        <v>506</v>
      </c>
      <c r="B36" s="244"/>
      <c r="C36" s="244"/>
      <c r="D36" s="221"/>
      <c r="E36" s="221"/>
      <c r="F36" s="221"/>
      <c r="G36" s="245" t="s">
        <v>222</v>
      </c>
      <c r="H36" s="221"/>
      <c r="I36" s="221"/>
      <c r="J36" s="221"/>
      <c r="K36" s="221"/>
      <c r="L36" s="221"/>
      <c r="M36" s="221"/>
      <c r="N36" s="221"/>
    </row>
    <row r="37" spans="1:14" ht="12.75">
      <c r="A37" s="221"/>
      <c r="B37" s="221"/>
      <c r="C37" s="221"/>
      <c r="D37" s="221"/>
      <c r="E37" s="221"/>
      <c r="F37" s="221"/>
      <c r="G37" s="221"/>
      <c r="H37" s="221"/>
      <c r="I37" s="221"/>
      <c r="J37" s="376" t="s">
        <v>469</v>
      </c>
      <c r="K37" s="376"/>
      <c r="L37" s="376"/>
      <c r="M37" s="376"/>
      <c r="N37" s="221"/>
    </row>
    <row r="38" spans="1:14" ht="12.75">
      <c r="A38" s="221"/>
      <c r="B38" s="221" t="s">
        <v>489</v>
      </c>
      <c r="C38" s="221"/>
      <c r="D38" s="221"/>
      <c r="E38" s="221"/>
      <c r="F38" s="221"/>
      <c r="G38" s="221"/>
      <c r="H38" s="221"/>
      <c r="I38" s="221"/>
      <c r="J38" s="369" t="s">
        <v>441</v>
      </c>
      <c r="K38" s="369"/>
      <c r="L38" s="369"/>
      <c r="M38" s="369"/>
      <c r="N38" s="221"/>
    </row>
    <row r="39" spans="1:14" ht="12.75">
      <c r="A39" s="221"/>
      <c r="B39" s="221" t="s">
        <v>472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</row>
    <row r="40" spans="1:14" ht="12.75">
      <c r="A40" s="221"/>
      <c r="B40" s="221" t="s">
        <v>490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</row>
  </sheetData>
  <sheetProtection/>
  <mergeCells count="32">
    <mergeCell ref="A10:A11"/>
    <mergeCell ref="B10:D10"/>
    <mergeCell ref="E10:E12"/>
    <mergeCell ref="F10:F11"/>
    <mergeCell ref="G10:G12"/>
    <mergeCell ref="H10:H11"/>
    <mergeCell ref="B12:D12"/>
    <mergeCell ref="I10:I12"/>
    <mergeCell ref="J10:J11"/>
    <mergeCell ref="K10:K12"/>
    <mergeCell ref="L10:L11"/>
    <mergeCell ref="M10:M12"/>
    <mergeCell ref="N10:N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J38:M38"/>
    <mergeCell ref="B25:D25"/>
    <mergeCell ref="B26:D26"/>
    <mergeCell ref="B30:D30"/>
    <mergeCell ref="B31:D31"/>
    <mergeCell ref="B32:D32"/>
    <mergeCell ref="J37:M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7" ht="12.75">
      <c r="A5" s="4" t="s">
        <v>330</v>
      </c>
      <c r="B5" s="4"/>
      <c r="F5" s="77"/>
      <c r="G5" s="77"/>
    </row>
    <row r="6" spans="1:7" ht="12.75">
      <c r="A6" s="4" t="s">
        <v>442</v>
      </c>
      <c r="B6" s="4"/>
      <c r="F6" s="77"/>
      <c r="G6" s="77"/>
    </row>
    <row r="7" spans="1:2" ht="12.75">
      <c r="A7" s="4"/>
      <c r="B7" s="4"/>
    </row>
    <row r="8" spans="1:9" ht="12.75">
      <c r="A8" s="394" t="s">
        <v>44</v>
      </c>
      <c r="B8" s="394"/>
      <c r="C8" s="394"/>
      <c r="D8" s="394"/>
      <c r="E8" s="394"/>
      <c r="F8" s="394"/>
      <c r="G8" s="394"/>
      <c r="H8" s="394"/>
      <c r="I8" s="394"/>
    </row>
    <row r="9" spans="1:9" ht="12.75">
      <c r="A9" s="394" t="s">
        <v>43</v>
      </c>
      <c r="B9" s="394"/>
      <c r="C9" s="394"/>
      <c r="D9" s="394"/>
      <c r="E9" s="394"/>
      <c r="F9" s="394"/>
      <c r="G9" s="394"/>
      <c r="H9" s="394"/>
      <c r="I9" s="394"/>
    </row>
    <row r="10" spans="2:9" ht="12.75">
      <c r="B10" s="37" t="s">
        <v>428</v>
      </c>
      <c r="C10" s="4"/>
      <c r="D10" s="4"/>
      <c r="E10" s="4"/>
      <c r="F10" s="4"/>
      <c r="G10" s="4"/>
      <c r="H10" s="4"/>
      <c r="I10" s="4"/>
    </row>
    <row r="11" spans="2:9" ht="56.25">
      <c r="B11" s="390" t="s">
        <v>0</v>
      </c>
      <c r="C11" s="391"/>
      <c r="D11" s="6" t="s">
        <v>124</v>
      </c>
      <c r="E11" s="6" t="s">
        <v>123</v>
      </c>
      <c r="F11" s="6" t="s">
        <v>125</v>
      </c>
      <c r="G11" s="107" t="s">
        <v>429</v>
      </c>
      <c r="H11" s="107" t="s">
        <v>133</v>
      </c>
      <c r="I11" s="6" t="s">
        <v>126</v>
      </c>
    </row>
    <row r="12" spans="2:9" ht="12.75">
      <c r="B12" s="388"/>
      <c r="C12" s="389"/>
      <c r="D12" s="1"/>
      <c r="E12" s="1"/>
      <c r="F12" s="1"/>
      <c r="G12" s="1"/>
      <c r="H12" s="1"/>
      <c r="I12" s="1"/>
    </row>
    <row r="13" spans="2:9" ht="12.75">
      <c r="B13" s="388"/>
      <c r="C13" s="389"/>
      <c r="D13" s="1"/>
      <c r="E13" s="1"/>
      <c r="F13" s="1"/>
      <c r="G13" s="1"/>
      <c r="H13" s="1"/>
      <c r="I13" s="1"/>
    </row>
    <row r="14" spans="2:9" ht="12.75">
      <c r="B14" s="388"/>
      <c r="C14" s="389"/>
      <c r="D14" s="1"/>
      <c r="E14" s="1"/>
      <c r="F14" s="1"/>
      <c r="G14" s="1"/>
      <c r="H14" s="1"/>
      <c r="I14" s="1"/>
    </row>
    <row r="15" spans="2:9" ht="12.75">
      <c r="B15" s="392" t="s">
        <v>132</v>
      </c>
      <c r="C15" s="393"/>
      <c r="D15" s="1"/>
      <c r="E15" s="1"/>
      <c r="F15" s="1"/>
      <c r="G15" s="1"/>
      <c r="H15" s="1"/>
      <c r="I15" s="1"/>
    </row>
    <row r="17" ht="12.75">
      <c r="B17" s="37" t="s">
        <v>430</v>
      </c>
    </row>
    <row r="18" spans="2:9" ht="45">
      <c r="B18" s="390" t="s">
        <v>0</v>
      </c>
      <c r="C18" s="391"/>
      <c r="D18" s="390" t="s">
        <v>123</v>
      </c>
      <c r="E18" s="391"/>
      <c r="F18" s="390" t="s">
        <v>125</v>
      </c>
      <c r="G18" s="391"/>
      <c r="H18" s="107" t="s">
        <v>431</v>
      </c>
      <c r="I18" s="20" t="s">
        <v>133</v>
      </c>
    </row>
    <row r="19" spans="2:9" ht="12.75">
      <c r="B19" s="388"/>
      <c r="C19" s="389"/>
      <c r="D19" s="388"/>
      <c r="E19" s="389"/>
      <c r="F19" s="388"/>
      <c r="G19" s="389"/>
      <c r="H19" s="22"/>
      <c r="I19" s="21"/>
    </row>
    <row r="20" spans="2:9" ht="12.75">
      <c r="B20" s="388"/>
      <c r="C20" s="389"/>
      <c r="D20" s="388"/>
      <c r="E20" s="389"/>
      <c r="F20" s="388"/>
      <c r="G20" s="389"/>
      <c r="H20" s="22"/>
      <c r="I20" s="21"/>
    </row>
    <row r="22" spans="1:9" ht="45.75" customHeight="1">
      <c r="A22" s="4" t="s">
        <v>163</v>
      </c>
      <c r="D22" s="112"/>
      <c r="E22" s="395" t="s">
        <v>40</v>
      </c>
      <c r="F22" s="395"/>
      <c r="G22" s="112"/>
      <c r="H22" s="249" t="s">
        <v>369</v>
      </c>
      <c r="I22" s="250"/>
    </row>
    <row r="23" spans="1:13" ht="12.75">
      <c r="A23" s="4" t="s">
        <v>506</v>
      </c>
      <c r="B23" s="4"/>
      <c r="C23" s="4"/>
      <c r="D23" s="19"/>
      <c r="E23" s="19"/>
      <c r="F23" s="395" t="s">
        <v>41</v>
      </c>
      <c r="G23" s="395"/>
      <c r="H23" s="51"/>
      <c r="I23" s="52"/>
      <c r="L23" s="42"/>
      <c r="M23" s="42"/>
    </row>
    <row r="24" spans="7:9" ht="12.75">
      <c r="G24" s="19"/>
      <c r="H24" s="17"/>
      <c r="I24" s="19"/>
    </row>
  </sheetData>
  <sheetProtection/>
  <mergeCells count="19"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50"/>
  <sheetViews>
    <sheetView zoomScalePageLayoutView="0" workbookViewId="0" topLeftCell="A1">
      <selection activeCell="P47" sqref="P47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450</v>
      </c>
      <c r="C1" s="4"/>
      <c r="G1" s="4"/>
      <c r="H1" s="4"/>
    </row>
    <row r="2" spans="2:8" ht="12.75">
      <c r="B2" s="4" t="s">
        <v>444</v>
      </c>
      <c r="C2" s="4"/>
      <c r="G2" s="4"/>
      <c r="H2" s="4"/>
    </row>
    <row r="3" spans="2:3" ht="12.75">
      <c r="B3" s="4" t="s">
        <v>328</v>
      </c>
      <c r="C3" s="4"/>
    </row>
    <row r="4" spans="2:3" ht="12.75">
      <c r="B4" s="103" t="s">
        <v>329</v>
      </c>
      <c r="C4" s="4"/>
    </row>
    <row r="5" spans="2:9" ht="12.75">
      <c r="B5" s="4" t="s">
        <v>330</v>
      </c>
      <c r="C5" s="4"/>
      <c r="I5" s="4"/>
    </row>
    <row r="6" spans="2:3" ht="12.75">
      <c r="B6" s="4" t="s">
        <v>442</v>
      </c>
      <c r="C6" s="4"/>
    </row>
    <row r="8" spans="2:7" ht="12.75">
      <c r="B8" s="394" t="s">
        <v>149</v>
      </c>
      <c r="C8" s="394"/>
      <c r="D8" s="394"/>
      <c r="E8" s="394"/>
      <c r="F8" s="394"/>
      <c r="G8" s="394"/>
    </row>
    <row r="9" spans="2:7" ht="13.5" customHeight="1">
      <c r="B9" s="260" t="s">
        <v>512</v>
      </c>
      <c r="C9" s="417"/>
      <c r="D9" s="417"/>
      <c r="E9" s="417"/>
      <c r="F9" s="417"/>
      <c r="G9" s="417"/>
    </row>
    <row r="11" spans="2:5" ht="12.75">
      <c r="B11" s="37" t="s">
        <v>432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7" t="s">
        <v>433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415" t="s">
        <v>59</v>
      </c>
      <c r="F19" s="415"/>
      <c r="G19" s="415"/>
    </row>
    <row r="20" spans="2:7" ht="12.75">
      <c r="B20" s="399" t="s">
        <v>434</v>
      </c>
      <c r="C20" s="418"/>
      <c r="D20" s="418"/>
      <c r="E20" s="418"/>
      <c r="F20" s="418"/>
      <c r="G20" s="400"/>
    </row>
    <row r="21" spans="2:7" ht="22.5">
      <c r="B21" s="6" t="s">
        <v>150</v>
      </c>
      <c r="C21" s="107" t="s">
        <v>158</v>
      </c>
      <c r="D21" s="421" t="s">
        <v>435</v>
      </c>
      <c r="E21" s="391"/>
      <c r="F21" s="107" t="s">
        <v>436</v>
      </c>
      <c r="G21" s="6" t="s">
        <v>156</v>
      </c>
    </row>
    <row r="22" spans="2:7" ht="11.25" customHeight="1">
      <c r="B22" s="16">
        <v>1</v>
      </c>
      <c r="C22" s="16">
        <v>2</v>
      </c>
      <c r="D22" s="406">
        <v>3</v>
      </c>
      <c r="E22" s="407"/>
      <c r="F22" s="16">
        <v>4</v>
      </c>
      <c r="G22" s="16">
        <v>5</v>
      </c>
    </row>
    <row r="23" spans="2:7" ht="12.75">
      <c r="B23" s="16">
        <v>1</v>
      </c>
      <c r="C23" s="2"/>
      <c r="D23" s="406"/>
      <c r="E23" s="407"/>
      <c r="F23" s="2"/>
      <c r="G23" s="2"/>
    </row>
    <row r="24" spans="2:7" ht="12.75">
      <c r="B24" s="16">
        <v>2</v>
      </c>
      <c r="C24" s="2"/>
      <c r="D24" s="406"/>
      <c r="E24" s="407"/>
      <c r="F24" s="2"/>
      <c r="G24" s="2"/>
    </row>
    <row r="25" spans="2:7" ht="12.75">
      <c r="B25" s="16">
        <v>3</v>
      </c>
      <c r="C25" s="2"/>
      <c r="D25" s="406"/>
      <c r="E25" s="407"/>
      <c r="F25" s="2"/>
      <c r="G25" s="2"/>
    </row>
    <row r="26" spans="2:7" ht="12.75">
      <c r="B26" s="16">
        <v>4</v>
      </c>
      <c r="C26" s="105" t="s">
        <v>437</v>
      </c>
      <c r="D26" s="406"/>
      <c r="E26" s="407"/>
      <c r="F26" s="2"/>
      <c r="G26" s="2"/>
    </row>
    <row r="27" spans="2:7" ht="12.75">
      <c r="B27" s="399" t="s">
        <v>438</v>
      </c>
      <c r="C27" s="418"/>
      <c r="D27" s="418"/>
      <c r="E27" s="418"/>
      <c r="F27" s="418"/>
      <c r="G27" s="400"/>
    </row>
    <row r="28" spans="2:7" ht="22.5">
      <c r="B28" s="6" t="s">
        <v>150</v>
      </c>
      <c r="C28" s="107" t="s">
        <v>158</v>
      </c>
      <c r="D28" s="390" t="s">
        <v>153</v>
      </c>
      <c r="E28" s="391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406">
        <v>3</v>
      </c>
      <c r="E29" s="407"/>
      <c r="F29" s="16">
        <v>4</v>
      </c>
      <c r="G29" s="16">
        <v>5</v>
      </c>
    </row>
    <row r="30" spans="2:7" ht="12.75">
      <c r="B30" s="16">
        <v>1</v>
      </c>
      <c r="C30" s="2"/>
      <c r="D30" s="406"/>
      <c r="E30" s="407"/>
      <c r="F30" s="2"/>
      <c r="G30" s="2"/>
    </row>
    <row r="31" spans="2:7" ht="12.75">
      <c r="B31" s="16">
        <v>2</v>
      </c>
      <c r="C31" s="2"/>
      <c r="D31" s="406"/>
      <c r="E31" s="407"/>
      <c r="F31" s="2"/>
      <c r="G31" s="2"/>
    </row>
    <row r="32" spans="2:7" ht="12.75">
      <c r="B32" s="16">
        <v>3</v>
      </c>
      <c r="C32" s="2"/>
      <c r="D32" s="406"/>
      <c r="E32" s="407"/>
      <c r="F32" s="2"/>
      <c r="G32" s="2"/>
    </row>
    <row r="33" spans="2:7" ht="12.75">
      <c r="B33" s="16">
        <v>4</v>
      </c>
      <c r="C33" s="2" t="s">
        <v>157</v>
      </c>
      <c r="D33" s="406"/>
      <c r="E33" s="407"/>
      <c r="F33" s="2"/>
      <c r="G33" s="2"/>
    </row>
    <row r="34" spans="2:7" ht="12.75">
      <c r="B34" s="399" t="s">
        <v>439</v>
      </c>
      <c r="C34" s="400"/>
      <c r="D34" s="388"/>
      <c r="E34" s="389"/>
      <c r="F34" s="1"/>
      <c r="G34" s="1"/>
    </row>
    <row r="36" spans="2:7" ht="12.75">
      <c r="B36" s="37" t="s">
        <v>440</v>
      </c>
      <c r="E36" s="415" t="s">
        <v>514</v>
      </c>
      <c r="F36" s="415"/>
      <c r="G36" s="415"/>
    </row>
    <row r="37" spans="2:8" ht="12.75">
      <c r="B37" s="401" t="s">
        <v>159</v>
      </c>
      <c r="C37" s="402"/>
      <c r="D37" s="403"/>
      <c r="E37" s="416" t="s">
        <v>160</v>
      </c>
      <c r="F37" s="416"/>
      <c r="G37" s="416" t="s">
        <v>161</v>
      </c>
      <c r="H37" s="416"/>
    </row>
    <row r="38" spans="2:8" ht="12.75">
      <c r="B38" s="411" t="s">
        <v>443</v>
      </c>
      <c r="C38" s="412"/>
      <c r="D38" s="413"/>
      <c r="E38" s="408">
        <v>551.91</v>
      </c>
      <c r="F38" s="408"/>
      <c r="G38" s="396" t="s">
        <v>445</v>
      </c>
      <c r="H38" s="397"/>
    </row>
    <row r="39" spans="2:8" ht="12.75">
      <c r="B39" s="396" t="s">
        <v>448</v>
      </c>
      <c r="C39" s="412"/>
      <c r="D39" s="413"/>
      <c r="E39" s="404">
        <v>1000</v>
      </c>
      <c r="F39" s="405"/>
      <c r="G39" s="396" t="s">
        <v>446</v>
      </c>
      <c r="H39" s="397"/>
    </row>
    <row r="40" spans="2:8" ht="12.75">
      <c r="B40" s="396" t="s">
        <v>449</v>
      </c>
      <c r="C40" s="412"/>
      <c r="D40" s="413"/>
      <c r="E40" s="408">
        <v>1658.4</v>
      </c>
      <c r="F40" s="408"/>
      <c r="G40" s="396" t="s">
        <v>447</v>
      </c>
      <c r="H40" s="397"/>
    </row>
    <row r="41" spans="2:8" ht="12.75">
      <c r="B41" s="396" t="s">
        <v>491</v>
      </c>
      <c r="C41" s="398"/>
      <c r="D41" s="397"/>
      <c r="E41" s="404">
        <v>0</v>
      </c>
      <c r="F41" s="405"/>
      <c r="G41" s="396" t="s">
        <v>492</v>
      </c>
      <c r="H41" s="397"/>
    </row>
    <row r="42" spans="2:8" ht="12.75">
      <c r="B42" s="120" t="s">
        <v>493</v>
      </c>
      <c r="C42" s="121"/>
      <c r="D42" s="122"/>
      <c r="E42" s="404">
        <v>0</v>
      </c>
      <c r="F42" s="405"/>
      <c r="G42" s="396" t="s">
        <v>494</v>
      </c>
      <c r="H42" s="397"/>
    </row>
    <row r="43" spans="2:8" ht="12.75">
      <c r="B43" s="411" t="s">
        <v>162</v>
      </c>
      <c r="C43" s="412"/>
      <c r="D43" s="413"/>
      <c r="E43" s="408"/>
      <c r="F43" s="408"/>
      <c r="G43" s="409"/>
      <c r="H43" s="409"/>
    </row>
    <row r="44" spans="2:8" ht="12.75">
      <c r="B44" s="388"/>
      <c r="C44" s="414"/>
      <c r="D44" s="389"/>
      <c r="E44" s="422"/>
      <c r="F44" s="422"/>
      <c r="G44" s="419"/>
      <c r="H44" s="420"/>
    </row>
    <row r="45" spans="7:8" ht="12.75">
      <c r="G45" s="5" t="s">
        <v>7</v>
      </c>
      <c r="H45" s="5"/>
    </row>
    <row r="46" spans="6:8" ht="12.75">
      <c r="F46" s="4"/>
      <c r="G46" s="113" t="s">
        <v>441</v>
      </c>
      <c r="H46" s="5"/>
    </row>
    <row r="47" spans="2:8" ht="12.75">
      <c r="B47" s="103" t="s">
        <v>163</v>
      </c>
      <c r="D47" s="410" t="s">
        <v>40</v>
      </c>
      <c r="E47" s="410"/>
      <c r="F47" s="118"/>
      <c r="G47" s="119"/>
      <c r="H47" s="119"/>
    </row>
    <row r="48" spans="2:8" ht="12.75">
      <c r="B48" s="4" t="s">
        <v>506</v>
      </c>
      <c r="C48" s="4"/>
      <c r="D48" s="117"/>
      <c r="E48" s="117"/>
      <c r="F48" s="117"/>
      <c r="G48" s="117"/>
      <c r="H48" s="117"/>
    </row>
    <row r="49" spans="3:4" ht="12.75">
      <c r="C49" s="4"/>
      <c r="D49" s="4"/>
    </row>
    <row r="50" spans="2:4" ht="12.75">
      <c r="B50" s="4"/>
      <c r="C50" s="4"/>
      <c r="D50" s="11" t="s">
        <v>8</v>
      </c>
    </row>
  </sheetData>
  <sheetProtection/>
  <mergeCells count="44">
    <mergeCell ref="G44:H44"/>
    <mergeCell ref="D33:E33"/>
    <mergeCell ref="D21:E21"/>
    <mergeCell ref="B38:D38"/>
    <mergeCell ref="G37:H37"/>
    <mergeCell ref="D34:E34"/>
    <mergeCell ref="D32:E32"/>
    <mergeCell ref="G40:H40"/>
    <mergeCell ref="E43:F43"/>
    <mergeCell ref="E44:F44"/>
    <mergeCell ref="B8:G8"/>
    <mergeCell ref="B9:G9"/>
    <mergeCell ref="E19:G19"/>
    <mergeCell ref="B20:G20"/>
    <mergeCell ref="D30:E30"/>
    <mergeCell ref="D31:E31"/>
    <mergeCell ref="D29:E29"/>
    <mergeCell ref="B27:G27"/>
    <mergeCell ref="D28:E28"/>
    <mergeCell ref="D22:E22"/>
    <mergeCell ref="G43:H43"/>
    <mergeCell ref="D47:E47"/>
    <mergeCell ref="B43:D43"/>
    <mergeCell ref="B44:D44"/>
    <mergeCell ref="E40:F40"/>
    <mergeCell ref="E36:G36"/>
    <mergeCell ref="B40:D40"/>
    <mergeCell ref="E37:F37"/>
    <mergeCell ref="B39:D39"/>
    <mergeCell ref="E41:F41"/>
    <mergeCell ref="D23:E23"/>
    <mergeCell ref="D24:E24"/>
    <mergeCell ref="E38:F38"/>
    <mergeCell ref="D25:E25"/>
    <mergeCell ref="D26:E26"/>
    <mergeCell ref="E42:F42"/>
    <mergeCell ref="G41:H41"/>
    <mergeCell ref="G42:H42"/>
    <mergeCell ref="B41:D41"/>
    <mergeCell ref="B34:C34"/>
    <mergeCell ref="G39:H39"/>
    <mergeCell ref="G38:H38"/>
    <mergeCell ref="B37:D37"/>
    <mergeCell ref="E39:F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52">
      <selection activeCell="G35" sqref="G35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7" spans="1:5" ht="12.75">
      <c r="A7" s="246" t="s">
        <v>165</v>
      </c>
      <c r="B7" s="246"/>
      <c r="C7" s="246"/>
      <c r="D7" s="246"/>
      <c r="E7" s="246"/>
    </row>
    <row r="8" spans="1:5" ht="14.25" customHeight="1">
      <c r="A8" s="247" t="s">
        <v>166</v>
      </c>
      <c r="B8" s="247"/>
      <c r="C8" s="247"/>
      <c r="D8" s="247"/>
      <c r="E8" s="247"/>
    </row>
    <row r="9" spans="1:5" ht="14.25" customHeight="1">
      <c r="A9" s="247" t="s">
        <v>503</v>
      </c>
      <c r="B9" s="247"/>
      <c r="C9" s="247"/>
      <c r="D9" s="247"/>
      <c r="E9" s="247"/>
    </row>
    <row r="10" ht="12.75">
      <c r="E10" s="4" t="s">
        <v>9</v>
      </c>
    </row>
    <row r="11" spans="1:5" ht="33.75">
      <c r="A11" s="107" t="s">
        <v>370</v>
      </c>
      <c r="B11" s="107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6"/>
      <c r="B13" s="26" t="s">
        <v>220</v>
      </c>
      <c r="C13" s="7">
        <v>201</v>
      </c>
      <c r="D13" s="39"/>
      <c r="E13" s="88"/>
    </row>
    <row r="14" spans="1:5" ht="12.75">
      <c r="A14" s="6"/>
      <c r="B14" s="26" t="s">
        <v>379</v>
      </c>
      <c r="C14" s="9" t="s">
        <v>60</v>
      </c>
      <c r="D14" s="29">
        <f>SUM(D15+D16+D17+D18)</f>
        <v>5109</v>
      </c>
      <c r="E14" s="29">
        <f>SUM(E15:E18)</f>
        <v>6321</v>
      </c>
    </row>
    <row r="15" spans="1:8" ht="12.75">
      <c r="A15" s="6">
        <v>700</v>
      </c>
      <c r="B15" s="2" t="s">
        <v>167</v>
      </c>
      <c r="C15" s="9" t="s">
        <v>61</v>
      </c>
      <c r="D15" s="40"/>
      <c r="E15" s="40">
        <v>120</v>
      </c>
      <c r="H15" s="36"/>
    </row>
    <row r="16" spans="1:5" ht="12.75">
      <c r="A16" s="6">
        <v>701</v>
      </c>
      <c r="B16" s="108" t="s">
        <v>371</v>
      </c>
      <c r="C16" s="9" t="s">
        <v>62</v>
      </c>
      <c r="D16" s="40">
        <f>SUM(4788+321)</f>
        <v>5109</v>
      </c>
      <c r="E16" s="40">
        <v>6201</v>
      </c>
    </row>
    <row r="17" spans="1:5" ht="15.75" customHeight="1">
      <c r="A17" s="6">
        <v>702</v>
      </c>
      <c r="B17" s="108" t="s">
        <v>372</v>
      </c>
      <c r="C17" s="106" t="s">
        <v>63</v>
      </c>
      <c r="D17" s="40"/>
      <c r="E17" s="40"/>
    </row>
    <row r="18" spans="1:5" ht="12.75">
      <c r="A18" s="6">
        <v>709</v>
      </c>
      <c r="B18" s="53" t="s">
        <v>168</v>
      </c>
      <c r="C18" s="9" t="s">
        <v>64</v>
      </c>
      <c r="D18" s="40"/>
      <c r="E18" s="40"/>
    </row>
    <row r="19" spans="1:5" ht="12.75">
      <c r="A19" s="6"/>
      <c r="B19" s="54" t="s">
        <v>373</v>
      </c>
      <c r="C19" s="9" t="s">
        <v>65</v>
      </c>
      <c r="D19" s="40">
        <f>SUM(D20+D21+D22)</f>
        <v>0</v>
      </c>
      <c r="E19" s="40">
        <f>SUM(E20:E22)</f>
        <v>0</v>
      </c>
    </row>
    <row r="20" spans="1:5" ht="12.75">
      <c r="A20" s="6">
        <v>710</v>
      </c>
      <c r="B20" s="59" t="s">
        <v>169</v>
      </c>
      <c r="C20" s="9" t="s">
        <v>66</v>
      </c>
      <c r="D20" s="29"/>
      <c r="E20" s="29"/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9" t="s">
        <v>374</v>
      </c>
      <c r="C22" s="106" t="s">
        <v>68</v>
      </c>
      <c r="D22" s="40"/>
      <c r="E22" s="40"/>
    </row>
    <row r="23" spans="1:5" ht="12.75">
      <c r="A23" s="57">
        <v>73</v>
      </c>
      <c r="B23" s="26" t="s">
        <v>378</v>
      </c>
      <c r="C23" s="106" t="s">
        <v>69</v>
      </c>
      <c r="D23" s="40">
        <f>SUM(D24+D25+D26+D27+D28+D29+D30)</f>
        <v>7778</v>
      </c>
      <c r="E23" s="40">
        <f>SUM(E24:E30)</f>
        <v>13040</v>
      </c>
    </row>
    <row r="24" spans="1:5" ht="12.75">
      <c r="A24" s="6">
        <v>600</v>
      </c>
      <c r="B24" s="2" t="s">
        <v>171</v>
      </c>
      <c r="C24" s="106" t="s">
        <v>70</v>
      </c>
      <c r="D24" s="40">
        <v>4448</v>
      </c>
      <c r="E24" s="40">
        <v>6786</v>
      </c>
    </row>
    <row r="25" spans="1:5" ht="12.75">
      <c r="A25" s="6">
        <v>601</v>
      </c>
      <c r="B25" s="2" t="s">
        <v>172</v>
      </c>
      <c r="C25" s="106" t="s">
        <v>71</v>
      </c>
      <c r="D25" s="40">
        <v>62</v>
      </c>
      <c r="E25" s="40"/>
    </row>
    <row r="26" spans="1:5" ht="12.75">
      <c r="A26" s="6">
        <v>602</v>
      </c>
      <c r="B26" s="53" t="s">
        <v>173</v>
      </c>
      <c r="C26" s="106" t="s">
        <v>72</v>
      </c>
      <c r="D26" s="40"/>
      <c r="E26" s="40"/>
    </row>
    <row r="27" spans="1:5" ht="12.75">
      <c r="A27" s="6">
        <v>603</v>
      </c>
      <c r="B27" s="2" t="s">
        <v>174</v>
      </c>
      <c r="C27" s="106" t="s">
        <v>73</v>
      </c>
      <c r="D27" s="40">
        <v>2488</v>
      </c>
      <c r="E27" s="40">
        <v>2418</v>
      </c>
    </row>
    <row r="28" spans="1:5" ht="12.75">
      <c r="A28" s="6">
        <v>605</v>
      </c>
      <c r="B28" s="53" t="s">
        <v>175</v>
      </c>
      <c r="C28" s="106" t="s">
        <v>74</v>
      </c>
      <c r="D28" s="40">
        <v>396</v>
      </c>
      <c r="E28" s="40">
        <v>297</v>
      </c>
    </row>
    <row r="29" spans="1:5" ht="12.75">
      <c r="A29" s="6">
        <v>607</v>
      </c>
      <c r="B29" s="53" t="s">
        <v>176</v>
      </c>
      <c r="C29" s="106" t="s">
        <v>75</v>
      </c>
      <c r="D29" s="40"/>
      <c r="E29" s="40"/>
    </row>
    <row r="30" spans="1:5" ht="22.5">
      <c r="A30" s="6" t="s">
        <v>178</v>
      </c>
      <c r="B30" s="53" t="s">
        <v>177</v>
      </c>
      <c r="C30" s="106" t="s">
        <v>76</v>
      </c>
      <c r="D30" s="40">
        <f>SUM(114+250+20)</f>
        <v>384</v>
      </c>
      <c r="E30" s="40">
        <v>3539</v>
      </c>
    </row>
    <row r="31" spans="1:5" ht="12.75">
      <c r="A31" s="6"/>
      <c r="B31" s="26" t="s">
        <v>375</v>
      </c>
      <c r="C31" s="106" t="s">
        <v>77</v>
      </c>
      <c r="D31" s="29">
        <f>SUM(D32+D33+D34)</f>
        <v>0</v>
      </c>
      <c r="E31" s="29">
        <f>SUM(E32:E34)</f>
        <v>0</v>
      </c>
    </row>
    <row r="32" spans="1:5" ht="12.75">
      <c r="A32" s="6">
        <v>610</v>
      </c>
      <c r="B32" s="2" t="s">
        <v>179</v>
      </c>
      <c r="C32" s="106" t="s">
        <v>78</v>
      </c>
      <c r="D32" s="29"/>
      <c r="E32" s="29"/>
    </row>
    <row r="33" spans="1:5" ht="12.75">
      <c r="A33" s="6">
        <v>611</v>
      </c>
      <c r="B33" s="105" t="s">
        <v>376</v>
      </c>
      <c r="C33" s="106" t="s">
        <v>79</v>
      </c>
      <c r="D33" s="29"/>
      <c r="E33" s="29"/>
    </row>
    <row r="34" spans="1:5" ht="12.75">
      <c r="A34" s="6">
        <v>619</v>
      </c>
      <c r="B34" s="105" t="s">
        <v>377</v>
      </c>
      <c r="C34" s="106" t="s">
        <v>80</v>
      </c>
      <c r="D34" s="29"/>
      <c r="E34" s="29"/>
    </row>
    <row r="35" spans="1:5" ht="22.5">
      <c r="A35" s="6"/>
      <c r="B35" s="44" t="s">
        <v>380</v>
      </c>
      <c r="C35" s="106" t="s">
        <v>81</v>
      </c>
      <c r="D35" s="29"/>
      <c r="E35" s="29"/>
    </row>
    <row r="36" spans="1:5" ht="12.75">
      <c r="A36" s="6"/>
      <c r="B36" s="105" t="s">
        <v>381</v>
      </c>
      <c r="C36" s="106" t="s">
        <v>82</v>
      </c>
      <c r="D36" s="29">
        <f>SUM(D23-D14)</f>
        <v>2669</v>
      </c>
      <c r="E36" s="29">
        <f>SUM(E23-E14)</f>
        <v>6719</v>
      </c>
    </row>
    <row r="37" spans="1:5" ht="12.75">
      <c r="A37" s="6"/>
      <c r="B37" s="26" t="s">
        <v>382</v>
      </c>
      <c r="C37" s="106" t="s">
        <v>83</v>
      </c>
      <c r="D37" s="29"/>
      <c r="E37" s="29"/>
    </row>
    <row r="38" spans="1:5" ht="12.75">
      <c r="A38" s="6">
        <v>730</v>
      </c>
      <c r="B38" s="2" t="s">
        <v>180</v>
      </c>
      <c r="C38" s="106" t="s">
        <v>84</v>
      </c>
      <c r="D38" s="29"/>
      <c r="E38" s="29"/>
    </row>
    <row r="39" spans="1:5" ht="12.75">
      <c r="A39" s="6">
        <v>731</v>
      </c>
      <c r="B39" s="3" t="s">
        <v>181</v>
      </c>
      <c r="C39" s="106" t="s">
        <v>85</v>
      </c>
      <c r="D39" s="29"/>
      <c r="E39" s="29"/>
    </row>
    <row r="40" spans="1:5" ht="12.75">
      <c r="A40" s="6"/>
      <c r="B40" s="26" t="s">
        <v>383</v>
      </c>
      <c r="C40" s="106" t="s">
        <v>86</v>
      </c>
      <c r="D40" s="29"/>
      <c r="E40" s="29">
        <f>E41+E42</f>
        <v>0</v>
      </c>
    </row>
    <row r="41" spans="1:5" ht="12.75">
      <c r="A41" s="6">
        <v>630</v>
      </c>
      <c r="B41" s="2" t="s">
        <v>182</v>
      </c>
      <c r="C41" s="106" t="s">
        <v>87</v>
      </c>
      <c r="D41" s="29"/>
      <c r="E41" s="29"/>
    </row>
    <row r="42" spans="1:5" ht="12.75">
      <c r="A42" s="58">
        <v>631</v>
      </c>
      <c r="B42" s="2" t="s">
        <v>183</v>
      </c>
      <c r="C42" s="106" t="s">
        <v>88</v>
      </c>
      <c r="D42" s="29"/>
      <c r="E42" s="29"/>
    </row>
    <row r="43" spans="1:5" ht="33.75" customHeight="1">
      <c r="A43" s="6"/>
      <c r="B43" s="44" t="s">
        <v>384</v>
      </c>
      <c r="C43" s="106" t="s">
        <v>89</v>
      </c>
      <c r="D43" s="48">
        <f>SUM(D35+D37-D40)</f>
        <v>0</v>
      </c>
      <c r="E43" s="48">
        <f>E35</f>
        <v>0</v>
      </c>
    </row>
    <row r="44" spans="1:5" ht="22.5">
      <c r="A44" s="6"/>
      <c r="B44" s="108" t="s">
        <v>385</v>
      </c>
      <c r="C44" s="106" t="s">
        <v>90</v>
      </c>
      <c r="D44" s="48">
        <f>SUM(D36)</f>
        <v>2669</v>
      </c>
      <c r="E44" s="48">
        <f>E36-E37</f>
        <v>6719</v>
      </c>
    </row>
    <row r="45" spans="1:5" ht="12.75">
      <c r="A45" s="6"/>
      <c r="B45" s="26" t="s">
        <v>184</v>
      </c>
      <c r="C45" s="106" t="s">
        <v>196</v>
      </c>
      <c r="D45" s="48"/>
      <c r="E45" s="48"/>
    </row>
    <row r="46" spans="1:5" ht="12.75">
      <c r="A46" s="6">
        <v>821</v>
      </c>
      <c r="B46" s="2" t="s">
        <v>185</v>
      </c>
      <c r="C46" s="106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06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6" t="s">
        <v>199</v>
      </c>
      <c r="D48" s="29"/>
      <c r="E48" s="29"/>
    </row>
    <row r="49" spans="1:5" ht="27.75" customHeight="1">
      <c r="A49" s="6"/>
      <c r="B49" s="44" t="s">
        <v>386</v>
      </c>
      <c r="C49" s="106" t="s">
        <v>200</v>
      </c>
      <c r="D49" s="29"/>
      <c r="E49" s="29">
        <f>E43</f>
        <v>0</v>
      </c>
    </row>
    <row r="50" spans="1:5" ht="12.75">
      <c r="A50" s="6"/>
      <c r="B50" s="105" t="s">
        <v>387</v>
      </c>
      <c r="C50" s="106" t="s">
        <v>201</v>
      </c>
      <c r="D50" s="29">
        <f>SUM(D44)</f>
        <v>2669</v>
      </c>
      <c r="E50" s="29">
        <f>E44</f>
        <v>6719</v>
      </c>
    </row>
    <row r="51" spans="1:5" ht="22.5">
      <c r="A51" s="6"/>
      <c r="B51" s="44" t="s">
        <v>388</v>
      </c>
      <c r="C51" s="106" t="s">
        <v>202</v>
      </c>
      <c r="D51" s="29">
        <f>SUM(D52+D53+D54+D55+D56)</f>
        <v>19391</v>
      </c>
      <c r="E51" s="29">
        <f>SUM(E52:E56)</f>
        <v>32429</v>
      </c>
    </row>
    <row r="52" spans="1:5" ht="12.75">
      <c r="A52" s="6">
        <v>720</v>
      </c>
      <c r="B52" s="2" t="s">
        <v>189</v>
      </c>
      <c r="C52" s="106" t="s">
        <v>203</v>
      </c>
      <c r="D52" s="29">
        <v>19391</v>
      </c>
      <c r="E52" s="29">
        <v>32429</v>
      </c>
    </row>
    <row r="53" spans="1:5" ht="22.5">
      <c r="A53" s="6">
        <v>721</v>
      </c>
      <c r="B53" s="55" t="s">
        <v>190</v>
      </c>
      <c r="C53" s="106" t="s">
        <v>204</v>
      </c>
      <c r="D53" s="29"/>
      <c r="E53" s="29"/>
    </row>
    <row r="54" spans="1:5" ht="22.5">
      <c r="A54" s="6">
        <v>722</v>
      </c>
      <c r="B54" s="55" t="s">
        <v>191</v>
      </c>
      <c r="C54" s="106" t="s">
        <v>205</v>
      </c>
      <c r="D54" s="29"/>
      <c r="E54" s="29"/>
    </row>
    <row r="55" spans="1:5" ht="12.75">
      <c r="A55" s="58">
        <v>723</v>
      </c>
      <c r="B55" s="55" t="s">
        <v>389</v>
      </c>
      <c r="C55" s="106" t="s">
        <v>206</v>
      </c>
      <c r="D55" s="29"/>
      <c r="E55" s="29"/>
    </row>
    <row r="56" spans="1:5" ht="12.75">
      <c r="A56" s="6">
        <v>729</v>
      </c>
      <c r="B56" s="105" t="s">
        <v>390</v>
      </c>
      <c r="C56" s="106" t="s">
        <v>207</v>
      </c>
      <c r="D56" s="29"/>
      <c r="E56" s="29"/>
    </row>
    <row r="57" spans="1:5" ht="12.75">
      <c r="A57" s="6"/>
      <c r="B57" s="44" t="s">
        <v>391</v>
      </c>
      <c r="C57" s="106" t="s">
        <v>208</v>
      </c>
      <c r="D57" s="29">
        <f>SUM(D58+D59+D60+D61+D62)</f>
        <v>29148</v>
      </c>
      <c r="E57" s="29">
        <f>SUM(E58+E59+E60+E61+E62)</f>
        <v>8239</v>
      </c>
    </row>
    <row r="58" spans="1:5" ht="12.75">
      <c r="A58" s="6">
        <v>620</v>
      </c>
      <c r="B58" s="55" t="s">
        <v>192</v>
      </c>
      <c r="C58" s="106" t="s">
        <v>209</v>
      </c>
      <c r="D58" s="29">
        <v>29148</v>
      </c>
      <c r="E58" s="29">
        <v>8239</v>
      </c>
    </row>
    <row r="59" spans="1:5" ht="22.5">
      <c r="A59" s="58">
        <v>621</v>
      </c>
      <c r="B59" s="55" t="s">
        <v>193</v>
      </c>
      <c r="C59" s="106" t="s">
        <v>210</v>
      </c>
      <c r="D59" s="29"/>
      <c r="E59" s="29"/>
    </row>
    <row r="60" spans="1:5" ht="22.5">
      <c r="A60" s="6">
        <v>622</v>
      </c>
      <c r="B60" s="55" t="s">
        <v>392</v>
      </c>
      <c r="C60" s="106" t="s">
        <v>211</v>
      </c>
      <c r="D60" s="29"/>
      <c r="E60" s="29"/>
    </row>
    <row r="61" spans="1:5" ht="12.75">
      <c r="A61" s="6">
        <v>623</v>
      </c>
      <c r="B61" s="55" t="s">
        <v>393</v>
      </c>
      <c r="C61" s="106" t="s">
        <v>212</v>
      </c>
      <c r="D61" s="29"/>
      <c r="E61" s="29"/>
    </row>
    <row r="62" spans="1:5" ht="12.75">
      <c r="A62" s="6">
        <v>629</v>
      </c>
      <c r="B62" s="55" t="s">
        <v>394</v>
      </c>
      <c r="C62" s="106" t="s">
        <v>213</v>
      </c>
      <c r="D62" s="29"/>
      <c r="E62" s="29"/>
    </row>
    <row r="63" spans="1:5" ht="22.5">
      <c r="A63" s="58"/>
      <c r="B63" s="44" t="s">
        <v>395</v>
      </c>
      <c r="C63" s="106" t="s">
        <v>214</v>
      </c>
      <c r="D63" s="29"/>
      <c r="E63" s="29">
        <f>SUM(E51-E57)</f>
        <v>24190</v>
      </c>
    </row>
    <row r="64" spans="1:5" ht="12.75">
      <c r="A64" s="6"/>
      <c r="B64" s="55" t="s">
        <v>396</v>
      </c>
      <c r="C64" s="106" t="s">
        <v>215</v>
      </c>
      <c r="D64" s="29">
        <f>SUM(D57-D51)</f>
        <v>9757</v>
      </c>
      <c r="E64" s="29"/>
    </row>
    <row r="65" spans="1:5" ht="33.75">
      <c r="A65" s="6"/>
      <c r="B65" s="44" t="s">
        <v>397</v>
      </c>
      <c r="C65" s="106" t="s">
        <v>216</v>
      </c>
      <c r="D65" s="29"/>
      <c r="E65" s="29">
        <f>SUM(E63-E50)</f>
        <v>17471</v>
      </c>
    </row>
    <row r="66" spans="1:5" ht="12.75">
      <c r="A66" s="6"/>
      <c r="B66" s="55" t="s">
        <v>398</v>
      </c>
      <c r="C66" s="106" t="s">
        <v>217</v>
      </c>
      <c r="D66" s="29">
        <f>SUM(D64+D50)</f>
        <v>12426</v>
      </c>
      <c r="E66" s="29"/>
    </row>
    <row r="67" spans="1:5" ht="12.75">
      <c r="A67" s="6"/>
      <c r="B67" s="55" t="s">
        <v>194</v>
      </c>
      <c r="C67" s="106" t="s">
        <v>218</v>
      </c>
      <c r="D67" s="29">
        <f>SUM(D49/'bilans stanja'!E58)</f>
        <v>0</v>
      </c>
      <c r="E67" s="29"/>
    </row>
    <row r="68" spans="1:5" ht="12.75">
      <c r="A68" s="58"/>
      <c r="B68" s="55" t="s">
        <v>195</v>
      </c>
      <c r="C68" s="106" t="s">
        <v>219</v>
      </c>
      <c r="D68" s="29">
        <v>0</v>
      </c>
      <c r="E68" s="29"/>
    </row>
    <row r="69" spans="5:10" ht="12.75">
      <c r="E69" s="46"/>
      <c r="F69" s="4"/>
      <c r="G69" s="4"/>
      <c r="H69" s="4"/>
      <c r="I69" s="4"/>
      <c r="J69" s="4"/>
    </row>
    <row r="70" spans="1:10" ht="26.25" customHeight="1">
      <c r="A70" s="4" t="s">
        <v>163</v>
      </c>
      <c r="B70" s="248" t="s">
        <v>164</v>
      </c>
      <c r="C70" s="248"/>
      <c r="D70" s="249" t="s">
        <v>369</v>
      </c>
      <c r="E70" s="250"/>
      <c r="F70" s="4"/>
      <c r="G70" s="4"/>
      <c r="H70" s="4"/>
      <c r="I70" s="4"/>
      <c r="J70" s="4"/>
    </row>
    <row r="71" spans="1:10" ht="12.75">
      <c r="A71" s="4" t="s">
        <v>504</v>
      </c>
      <c r="F71" s="4"/>
      <c r="G71" s="4"/>
      <c r="H71" s="4"/>
      <c r="I71" s="4"/>
      <c r="J71" s="4"/>
    </row>
    <row r="72" spans="4:10" ht="12.75">
      <c r="D72" s="51"/>
      <c r="E72" s="52"/>
      <c r="F72" s="4"/>
      <c r="G72" s="4"/>
      <c r="H72" s="4"/>
      <c r="I72" s="4"/>
      <c r="J72" s="4"/>
    </row>
    <row r="73" spans="4:10" ht="12.75">
      <c r="D73" s="45"/>
      <c r="E73" s="46"/>
      <c r="F73" s="4"/>
      <c r="G73" s="4"/>
      <c r="H73" s="4"/>
      <c r="I73" s="4"/>
      <c r="J73" s="4"/>
    </row>
    <row r="77" ht="12.75">
      <c r="D77" s="70"/>
    </row>
    <row r="78" ht="12.75">
      <c r="D78" s="70"/>
    </row>
    <row r="79" ht="12.75">
      <c r="D79" s="70"/>
    </row>
    <row r="80" ht="12.75">
      <c r="D80" s="70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8" spans="1:5" ht="12.75">
      <c r="A8" s="246" t="s">
        <v>11</v>
      </c>
      <c r="B8" s="246"/>
      <c r="C8" s="246"/>
      <c r="D8" s="246"/>
      <c r="E8" s="246"/>
    </row>
    <row r="9" spans="1:5" ht="12.75">
      <c r="A9" s="246" t="s">
        <v>505</v>
      </c>
      <c r="B9" s="246"/>
      <c r="C9" s="246"/>
      <c r="D9" s="246"/>
      <c r="E9" s="246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-15724</v>
      </c>
      <c r="E13" s="39">
        <f>SUM(E14:E17)</f>
        <v>34899</v>
      </c>
    </row>
    <row r="14" spans="1:5" ht="12.75">
      <c r="A14" s="7">
        <v>2</v>
      </c>
      <c r="B14" s="2" t="s">
        <v>10</v>
      </c>
      <c r="C14" s="7">
        <v>302</v>
      </c>
      <c r="D14" s="29">
        <v>-2669</v>
      </c>
      <c r="E14" s="29">
        <v>-6789</v>
      </c>
    </row>
    <row r="15" spans="1:7" ht="12.75">
      <c r="A15" s="7">
        <v>3</v>
      </c>
      <c r="B15" s="2" t="s">
        <v>92</v>
      </c>
      <c r="C15" s="7">
        <v>303</v>
      </c>
      <c r="D15" s="29">
        <v>-9757</v>
      </c>
      <c r="E15" s="29">
        <v>24190</v>
      </c>
      <c r="G15" s="32"/>
    </row>
    <row r="16" spans="1:5" ht="12.75">
      <c r="A16" s="7">
        <v>4</v>
      </c>
      <c r="B16" s="3" t="s">
        <v>93</v>
      </c>
      <c r="C16" s="7">
        <v>304</v>
      </c>
      <c r="D16" s="29">
        <f>SUM('bilans stanja'!F64-'bilans stanja'!E64)*-1</f>
        <v>-3298</v>
      </c>
      <c r="E16" s="29">
        <v>17498</v>
      </c>
    </row>
    <row r="17" spans="1:5" ht="12.75">
      <c r="A17" s="7">
        <v>5</v>
      </c>
      <c r="B17" s="110" t="s">
        <v>399</v>
      </c>
      <c r="C17" s="7">
        <v>305</v>
      </c>
      <c r="D17" s="29"/>
      <c r="E17" s="29">
        <v>0</v>
      </c>
    </row>
    <row r="18" spans="1:5" ht="22.5">
      <c r="A18" s="7">
        <v>6</v>
      </c>
      <c r="B18" s="111" t="s">
        <v>400</v>
      </c>
      <c r="C18" s="7">
        <v>306</v>
      </c>
      <c r="D18" s="29"/>
      <c r="E18" s="29"/>
    </row>
    <row r="19" spans="1:8" ht="22.5">
      <c r="A19" s="7">
        <v>7</v>
      </c>
      <c r="B19" s="27" t="s">
        <v>401</v>
      </c>
      <c r="C19" s="7">
        <v>307</v>
      </c>
      <c r="D19" s="29"/>
      <c r="E19" s="29">
        <f>E20-E21</f>
        <v>0</v>
      </c>
      <c r="G19" s="32"/>
      <c r="H19" s="32"/>
    </row>
    <row r="20" spans="1:5" ht="12.75">
      <c r="A20" s="7">
        <v>8</v>
      </c>
      <c r="B20" s="105" t="s">
        <v>402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/>
      <c r="E21" s="29">
        <v>0</v>
      </c>
    </row>
    <row r="22" spans="1:5" ht="22.5">
      <c r="A22" s="7"/>
      <c r="B22" s="201" t="s">
        <v>497</v>
      </c>
      <c r="C22" s="7"/>
      <c r="D22" s="29"/>
      <c r="E22" s="29"/>
    </row>
    <row r="23" spans="1:5" ht="15.75" customHeight="1">
      <c r="A23" s="7"/>
      <c r="B23" s="202" t="s">
        <v>498</v>
      </c>
      <c r="C23" s="7"/>
      <c r="D23" s="29"/>
      <c r="E23" s="29"/>
    </row>
    <row r="24" spans="1:5" ht="15" customHeight="1">
      <c r="A24" s="7"/>
      <c r="B24" s="202" t="s">
        <v>499</v>
      </c>
      <c r="C24" s="7"/>
      <c r="D24" s="29"/>
      <c r="E24" s="29"/>
    </row>
    <row r="25" spans="1:5" ht="12.75">
      <c r="A25" s="7">
        <v>10</v>
      </c>
      <c r="B25" s="105" t="s">
        <v>403</v>
      </c>
      <c r="C25" s="7">
        <v>310</v>
      </c>
      <c r="D25" s="29"/>
      <c r="E25" s="29"/>
    </row>
    <row r="26" spans="1:5" ht="12.75">
      <c r="A26" s="7">
        <v>11</v>
      </c>
      <c r="B26" s="26" t="s">
        <v>404</v>
      </c>
      <c r="C26" s="7">
        <v>311</v>
      </c>
      <c r="D26" s="29">
        <f>SUM(D13)</f>
        <v>-15724</v>
      </c>
      <c r="E26" s="29">
        <f>E13+E20-E21</f>
        <v>34899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v>1655587</v>
      </c>
      <c r="E28" s="29">
        <v>1546223</v>
      </c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stanja'!E55)</f>
        <v>1639863</v>
      </c>
      <c r="E29" s="29">
        <v>1581124</v>
      </c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2548232</v>
      </c>
      <c r="E31" s="29">
        <v>2548232</v>
      </c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/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2548232</v>
      </c>
      <c r="E34" s="29">
        <v>2548232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6" t="s">
        <v>163</v>
      </c>
      <c r="B37" s="248" t="s">
        <v>164</v>
      </c>
      <c r="C37" s="248"/>
      <c r="D37" s="249" t="s">
        <v>369</v>
      </c>
      <c r="E37" s="250"/>
      <c r="F37" s="4"/>
      <c r="G37" s="4"/>
      <c r="H37" s="4"/>
      <c r="I37" s="4"/>
      <c r="J37" s="4"/>
    </row>
    <row r="38" spans="1:10" ht="12.75">
      <c r="A38" s="4" t="s">
        <v>506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31">
      <selection activeCell="G52" sqref="G52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7.57421875" style="0" customWidth="1"/>
    <col min="5" max="5" width="17.00390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7" ht="12.75">
      <c r="B7" s="114"/>
    </row>
    <row r="8" spans="1:5" ht="12.75">
      <c r="A8" s="246" t="s">
        <v>13</v>
      </c>
      <c r="B8" s="246"/>
      <c r="C8" s="246"/>
      <c r="D8" s="246"/>
      <c r="E8" s="246"/>
    </row>
    <row r="9" spans="1:5" ht="12.75">
      <c r="A9" s="247" t="s">
        <v>405</v>
      </c>
      <c r="B9" s="247"/>
      <c r="C9" s="247"/>
      <c r="D9" s="247"/>
      <c r="E9" s="247"/>
    </row>
    <row r="10" spans="1:5" ht="12.75">
      <c r="A10" s="254" t="s">
        <v>507</v>
      </c>
      <c r="B10" s="255"/>
      <c r="C10" s="255"/>
      <c r="D10" s="255"/>
      <c r="E10" s="255"/>
    </row>
    <row r="11" ht="12.75">
      <c r="E11" s="4"/>
    </row>
    <row r="12" spans="1:5" ht="12.75" customHeight="1">
      <c r="A12" s="253"/>
      <c r="B12" s="252" t="s">
        <v>103</v>
      </c>
      <c r="C12" s="258" t="s">
        <v>1</v>
      </c>
      <c r="D12" s="256" t="s">
        <v>104</v>
      </c>
      <c r="E12" s="257"/>
    </row>
    <row r="13" spans="1:5" ht="12.75">
      <c r="A13" s="253"/>
      <c r="B13" s="252"/>
      <c r="C13" s="259"/>
      <c r="D13" s="76" t="s">
        <v>2</v>
      </c>
      <c r="E13" s="76" t="s">
        <v>3</v>
      </c>
    </row>
    <row r="14" spans="1:5" ht="12.75">
      <c r="A14" s="60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0"/>
      <c r="B15" s="44" t="s">
        <v>408</v>
      </c>
      <c r="C15" s="7">
        <v>401</v>
      </c>
      <c r="D15" s="39">
        <f>SUM(D16+D17+D18+D19+D20)</f>
        <v>17671</v>
      </c>
      <c r="E15" s="39">
        <f>SUM(E16:E20)</f>
        <v>16985</v>
      </c>
    </row>
    <row r="16" spans="1:5" ht="12.75">
      <c r="A16" s="60"/>
      <c r="B16" s="3" t="s">
        <v>14</v>
      </c>
      <c r="C16" s="7">
        <v>402</v>
      </c>
      <c r="D16" s="63"/>
      <c r="E16" s="63"/>
    </row>
    <row r="17" spans="1:5" ht="12.75">
      <c r="A17" s="60"/>
      <c r="B17" s="3" t="s">
        <v>406</v>
      </c>
      <c r="C17" s="7">
        <v>403</v>
      </c>
      <c r="D17" s="49">
        <v>3419</v>
      </c>
      <c r="E17" s="49">
        <v>120</v>
      </c>
    </row>
    <row r="18" spans="1:5" ht="12.75">
      <c r="A18" s="60"/>
      <c r="B18" s="3" t="s">
        <v>15</v>
      </c>
      <c r="C18" s="7">
        <v>404</v>
      </c>
      <c r="D18" s="49">
        <f>SUM(4788+1185)</f>
        <v>5973</v>
      </c>
      <c r="E18" s="49">
        <v>6861</v>
      </c>
    </row>
    <row r="19" spans="1:5" ht="12.75">
      <c r="A19" s="60"/>
      <c r="B19" s="59" t="s">
        <v>16</v>
      </c>
      <c r="C19" s="7">
        <v>405</v>
      </c>
      <c r="D19" s="49"/>
      <c r="E19" s="49"/>
    </row>
    <row r="20" spans="1:5" ht="12.75">
      <c r="A20" s="60"/>
      <c r="B20" s="3" t="s">
        <v>17</v>
      </c>
      <c r="C20" s="7">
        <v>406</v>
      </c>
      <c r="D20" s="49">
        <v>8279</v>
      </c>
      <c r="E20" s="49">
        <v>10004</v>
      </c>
    </row>
    <row r="21" spans="1:5" ht="12.75">
      <c r="A21" s="60"/>
      <c r="B21" s="72" t="s">
        <v>407</v>
      </c>
      <c r="C21" s="73">
        <v>407</v>
      </c>
      <c r="D21" s="74">
        <f>SUM(D22+D23+D24+D25+D26+D27+D28+D29+D30+D31+D32)</f>
        <v>24606</v>
      </c>
      <c r="E21" s="74">
        <f>SUM(E22:E32)</f>
        <v>7628</v>
      </c>
    </row>
    <row r="22" spans="1:5" ht="12.75">
      <c r="A22" s="60"/>
      <c r="B22" s="3" t="s">
        <v>18</v>
      </c>
      <c r="C22" s="7">
        <v>408</v>
      </c>
      <c r="D22" s="49"/>
      <c r="E22" s="49"/>
    </row>
    <row r="23" spans="1:5" ht="12.75">
      <c r="A23" s="60"/>
      <c r="B23" s="3" t="s">
        <v>19</v>
      </c>
      <c r="C23" s="7">
        <v>409</v>
      </c>
      <c r="D23" s="49">
        <v>20800</v>
      </c>
      <c r="E23" s="49"/>
    </row>
    <row r="24" spans="1:5" ht="12.75">
      <c r="A24" s="60"/>
      <c r="B24" s="3" t="s">
        <v>20</v>
      </c>
      <c r="C24" s="7">
        <v>410</v>
      </c>
      <c r="D24" s="49"/>
      <c r="E24" s="49"/>
    </row>
    <row r="25" spans="1:5" ht="12.75">
      <c r="A25" s="60"/>
      <c r="B25" s="3" t="s">
        <v>21</v>
      </c>
      <c r="C25" s="7">
        <v>411</v>
      </c>
      <c r="D25" s="49">
        <v>1658</v>
      </c>
      <c r="E25" s="49"/>
    </row>
    <row r="26" spans="1:5" ht="12.75">
      <c r="A26" s="60"/>
      <c r="B26" s="3" t="s">
        <v>22</v>
      </c>
      <c r="C26" s="7">
        <v>412</v>
      </c>
      <c r="D26" s="49"/>
      <c r="E26" s="49"/>
    </row>
    <row r="27" spans="1:5" ht="12.75">
      <c r="A27" s="60"/>
      <c r="B27" s="3" t="s">
        <v>23</v>
      </c>
      <c r="C27" s="7">
        <v>413</v>
      </c>
      <c r="D27" s="49">
        <v>62</v>
      </c>
      <c r="E27" s="49"/>
    </row>
    <row r="28" spans="1:5" ht="12.75">
      <c r="A28" s="60"/>
      <c r="B28" s="3" t="s">
        <v>24</v>
      </c>
      <c r="C28" s="7">
        <v>414</v>
      </c>
      <c r="D28" s="49"/>
      <c r="E28" s="49">
        <v>1053</v>
      </c>
    </row>
    <row r="29" spans="1:5" ht="12.75">
      <c r="A29" s="60"/>
      <c r="B29" s="3" t="s">
        <v>25</v>
      </c>
      <c r="C29" s="7">
        <v>415</v>
      </c>
      <c r="D29" s="49">
        <v>552</v>
      </c>
      <c r="E29" s="49">
        <v>452</v>
      </c>
    </row>
    <row r="30" spans="1:5" ht="12.75">
      <c r="A30" s="60"/>
      <c r="B30" s="3" t="s">
        <v>26</v>
      </c>
      <c r="C30" s="62">
        <v>416</v>
      </c>
      <c r="D30" s="49">
        <v>1534</v>
      </c>
      <c r="E30" s="49">
        <v>6123</v>
      </c>
    </row>
    <row r="31" spans="1:5" ht="12.75">
      <c r="A31" s="60"/>
      <c r="B31" s="3" t="s">
        <v>27</v>
      </c>
      <c r="C31" s="7">
        <v>417</v>
      </c>
      <c r="D31" s="49"/>
      <c r="E31" s="49"/>
    </row>
    <row r="32" spans="1:5" ht="12.75">
      <c r="A32" s="60"/>
      <c r="B32" s="3" t="s">
        <v>28</v>
      </c>
      <c r="C32" s="7">
        <v>418</v>
      </c>
      <c r="D32" s="49"/>
      <c r="E32" s="49"/>
    </row>
    <row r="33" spans="1:5" ht="13.5" customHeight="1">
      <c r="A33" s="60"/>
      <c r="B33" s="75" t="s">
        <v>409</v>
      </c>
      <c r="C33" s="73">
        <v>419</v>
      </c>
      <c r="D33" s="74"/>
      <c r="E33" s="74">
        <f>SUM(E15-E21)</f>
        <v>9357</v>
      </c>
    </row>
    <row r="34" spans="1:5" ht="12.75">
      <c r="A34" s="60"/>
      <c r="B34" s="116" t="s">
        <v>410</v>
      </c>
      <c r="C34" s="73">
        <v>420</v>
      </c>
      <c r="D34" s="74">
        <f>SUM(D21-D15)</f>
        <v>6935</v>
      </c>
      <c r="E34" s="74"/>
    </row>
    <row r="35" spans="1:5" ht="22.5">
      <c r="A35" s="60"/>
      <c r="B35" s="75" t="s">
        <v>411</v>
      </c>
      <c r="C35" s="7">
        <v>421</v>
      </c>
      <c r="D35" s="41"/>
      <c r="E35" s="41">
        <f>E36+E38</f>
        <v>0</v>
      </c>
    </row>
    <row r="36" spans="1:5" ht="12.75">
      <c r="A36" s="60"/>
      <c r="B36" s="3" t="s">
        <v>412</v>
      </c>
      <c r="C36" s="7">
        <v>422</v>
      </c>
      <c r="D36" s="49"/>
      <c r="E36" s="49"/>
    </row>
    <row r="37" spans="1:5" ht="22.5">
      <c r="A37" s="60"/>
      <c r="B37" s="203" t="s">
        <v>500</v>
      </c>
      <c r="C37" s="7"/>
      <c r="D37" s="49"/>
      <c r="E37" s="49"/>
    </row>
    <row r="38" spans="1:5" ht="12.75">
      <c r="A38" s="60"/>
      <c r="B38" s="3" t="s">
        <v>413</v>
      </c>
      <c r="C38" s="7">
        <v>423</v>
      </c>
      <c r="D38" s="63"/>
      <c r="E38" s="63"/>
    </row>
    <row r="39" spans="1:5" ht="12.75">
      <c r="A39" s="60"/>
      <c r="B39" s="55" t="s">
        <v>414</v>
      </c>
      <c r="C39" s="7">
        <v>424</v>
      </c>
      <c r="D39" s="64"/>
      <c r="E39" s="64">
        <f>SUM(E40:E43)</f>
        <v>0</v>
      </c>
    </row>
    <row r="40" spans="1:5" ht="12.75">
      <c r="A40" s="60"/>
      <c r="B40" s="3" t="s">
        <v>415</v>
      </c>
      <c r="C40" s="62">
        <v>425</v>
      </c>
      <c r="D40" s="49"/>
      <c r="E40" s="49"/>
    </row>
    <row r="41" spans="1:5" ht="12.75">
      <c r="A41" s="60"/>
      <c r="B41" s="3" t="s">
        <v>29</v>
      </c>
      <c r="C41" s="7">
        <v>426</v>
      </c>
      <c r="D41" s="49"/>
      <c r="E41" s="49"/>
    </row>
    <row r="42" spans="1:5" ht="12.75">
      <c r="A42" s="60"/>
      <c r="B42" s="59" t="s">
        <v>416</v>
      </c>
      <c r="C42" s="7">
        <v>427</v>
      </c>
      <c r="D42" s="49"/>
      <c r="E42" s="49"/>
    </row>
    <row r="43" spans="1:5" ht="12.75">
      <c r="A43" s="60"/>
      <c r="B43" s="3" t="s">
        <v>417</v>
      </c>
      <c r="C43" s="7">
        <v>428</v>
      </c>
      <c r="D43" s="49"/>
      <c r="E43" s="49"/>
    </row>
    <row r="44" spans="1:5" ht="22.5">
      <c r="A44" s="60"/>
      <c r="B44" s="203" t="s">
        <v>501</v>
      </c>
      <c r="C44" s="7"/>
      <c r="D44" s="49"/>
      <c r="E44" s="49"/>
    </row>
    <row r="45" spans="1:5" ht="12.75">
      <c r="A45" s="60"/>
      <c r="B45" s="55" t="s">
        <v>418</v>
      </c>
      <c r="C45" s="7">
        <v>429</v>
      </c>
      <c r="D45" s="49"/>
      <c r="E45" s="49">
        <f>E35-E39</f>
        <v>0</v>
      </c>
    </row>
    <row r="46" spans="1:5" ht="12.75">
      <c r="A46" s="60"/>
      <c r="B46" s="55" t="s">
        <v>419</v>
      </c>
      <c r="C46" s="7">
        <v>430</v>
      </c>
      <c r="D46" s="49"/>
      <c r="E46" s="49">
        <f>E39-E35</f>
        <v>0</v>
      </c>
    </row>
    <row r="47" spans="1:5" ht="12.75">
      <c r="A47" s="60"/>
      <c r="B47" s="44" t="s">
        <v>30</v>
      </c>
      <c r="C47" s="7">
        <v>431</v>
      </c>
      <c r="D47" s="63">
        <f>SUM(D15)</f>
        <v>17671</v>
      </c>
      <c r="E47" s="63">
        <f>E15+E35</f>
        <v>16985</v>
      </c>
    </row>
    <row r="48" spans="1:5" ht="12.75">
      <c r="A48" s="60"/>
      <c r="B48" s="44" t="s">
        <v>31</v>
      </c>
      <c r="C48" s="7">
        <v>432</v>
      </c>
      <c r="D48" s="63">
        <f>SUM(D21)</f>
        <v>24606</v>
      </c>
      <c r="E48" s="63">
        <f>E21+E39</f>
        <v>7628</v>
      </c>
    </row>
    <row r="49" spans="1:5" ht="12.75">
      <c r="A49" s="60"/>
      <c r="B49" s="44" t="s">
        <v>32</v>
      </c>
      <c r="C49" s="7">
        <v>433</v>
      </c>
      <c r="D49" s="63"/>
      <c r="E49" s="63">
        <f>SUM(E47-E48)</f>
        <v>9357</v>
      </c>
    </row>
    <row r="50" spans="1:5" ht="12.75">
      <c r="A50" s="60"/>
      <c r="B50" s="44" t="s">
        <v>33</v>
      </c>
      <c r="C50" s="62">
        <v>434</v>
      </c>
      <c r="D50" s="63">
        <f>SUM(D48-D47)</f>
        <v>6935</v>
      </c>
      <c r="E50" s="63"/>
    </row>
    <row r="51" spans="1:5" ht="12.75">
      <c r="A51" s="60"/>
      <c r="B51" s="75" t="s">
        <v>34</v>
      </c>
      <c r="C51" s="7">
        <v>435</v>
      </c>
      <c r="D51" s="63">
        <v>27533</v>
      </c>
      <c r="E51" s="63">
        <v>36723</v>
      </c>
    </row>
    <row r="52" spans="1:5" ht="12.75">
      <c r="A52" s="60"/>
      <c r="B52" s="27" t="s">
        <v>35</v>
      </c>
      <c r="C52" s="7">
        <v>436</v>
      </c>
      <c r="D52" s="63"/>
      <c r="E52" s="63"/>
    </row>
    <row r="53" spans="2:5" ht="16.5" customHeight="1">
      <c r="B53" s="61" t="s">
        <v>36</v>
      </c>
      <c r="C53" s="7">
        <v>437</v>
      </c>
      <c r="D53" s="47"/>
      <c r="E53" s="47"/>
    </row>
    <row r="54" spans="2:8" ht="22.5">
      <c r="B54" s="44" t="s">
        <v>37</v>
      </c>
      <c r="C54" s="7">
        <v>438</v>
      </c>
      <c r="D54" s="29">
        <f>SUM(D51-D50)</f>
        <v>20598</v>
      </c>
      <c r="E54" s="29">
        <f>SUM(E51+E49-E50+E52-E53)</f>
        <v>46080</v>
      </c>
      <c r="H54" s="32"/>
    </row>
    <row r="55" ht="1.5" customHeight="1">
      <c r="B55" s="4"/>
    </row>
    <row r="56" spans="1:9" ht="33.75" customHeight="1">
      <c r="A56" s="4"/>
      <c r="B56" s="251" t="s">
        <v>221</v>
      </c>
      <c r="C56" s="251"/>
      <c r="D56" s="250" t="s">
        <v>369</v>
      </c>
      <c r="E56" s="250"/>
      <c r="F56" s="4"/>
      <c r="G56" s="4"/>
      <c r="H56" s="4"/>
      <c r="I56" s="4"/>
    </row>
    <row r="57" spans="1:9" ht="12.75">
      <c r="A57" s="4"/>
      <c r="B57" s="4" t="s">
        <v>506</v>
      </c>
      <c r="C57" s="103" t="s">
        <v>222</v>
      </c>
      <c r="F57" s="4"/>
      <c r="G57" s="4"/>
      <c r="H57" s="4"/>
      <c r="I57" s="4"/>
    </row>
    <row r="58" spans="4:9" ht="12.75">
      <c r="D58" s="51"/>
      <c r="E58" s="52"/>
      <c r="F58" s="4"/>
      <c r="G58" s="4"/>
      <c r="H58" s="4"/>
      <c r="I58" s="4"/>
    </row>
    <row r="59" spans="4:9" ht="12.75">
      <c r="D59" s="45"/>
      <c r="E59" s="46"/>
      <c r="F59" s="4"/>
      <c r="G59" s="4"/>
      <c r="H59" s="4"/>
      <c r="I59" s="4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4">
      <selection activeCell="E27" sqref="E27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8" spans="1:5" ht="12.75">
      <c r="A8" s="246" t="s">
        <v>420</v>
      </c>
      <c r="B8" s="246"/>
      <c r="C8" s="246"/>
      <c r="D8" s="246"/>
      <c r="E8" s="246"/>
    </row>
    <row r="9" spans="1:5" ht="12.75">
      <c r="A9" s="246" t="s">
        <v>508</v>
      </c>
      <c r="B9" s="246"/>
      <c r="C9" s="246"/>
      <c r="D9" s="246"/>
      <c r="E9" s="246"/>
    </row>
    <row r="10" spans="2:4" ht="12.75">
      <c r="B10" s="260"/>
      <c r="C10" s="260"/>
      <c r="D10" s="260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1655587</v>
      </c>
      <c r="E15" s="29">
        <f>'izvj. o promjenama neto imovine'!E28</f>
        <v>1546223</v>
      </c>
    </row>
    <row r="16" spans="1:5" ht="12.75">
      <c r="A16" s="7">
        <v>2</v>
      </c>
      <c r="B16" s="2" t="s">
        <v>102</v>
      </c>
      <c r="C16" s="7">
        <v>503</v>
      </c>
      <c r="D16" s="29">
        <v>2548232</v>
      </c>
      <c r="E16" s="29">
        <v>2548232</v>
      </c>
    </row>
    <row r="17" spans="1:5" ht="17.25" customHeight="1">
      <c r="A17" s="7">
        <v>3</v>
      </c>
      <c r="B17" s="3" t="s">
        <v>109</v>
      </c>
      <c r="C17" s="7">
        <v>504</v>
      </c>
      <c r="D17" s="24">
        <f>SUM(D15/D16)</f>
        <v>0.6497002627704228</v>
      </c>
      <c r="E17" s="24">
        <f>E15/E16</f>
        <v>0.6067826634309592</v>
      </c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stanja'!E55)</f>
        <v>1639863</v>
      </c>
      <c r="E19" s="29">
        <f>'izvj. o promjenama neto imovine'!E29</f>
        <v>1581124</v>
      </c>
    </row>
    <row r="20" spans="1:5" ht="12.75">
      <c r="A20" s="8">
        <v>2</v>
      </c>
      <c r="B20" s="10" t="s">
        <v>101</v>
      </c>
      <c r="C20" s="7">
        <v>507</v>
      </c>
      <c r="D20" s="29">
        <v>2548232</v>
      </c>
      <c r="E20" s="29">
        <v>2548232</v>
      </c>
    </row>
    <row r="21" spans="1:5" ht="12.75">
      <c r="A21" s="8">
        <v>3</v>
      </c>
      <c r="B21" s="2" t="s">
        <v>112</v>
      </c>
      <c r="C21" s="7">
        <v>508</v>
      </c>
      <c r="D21" s="24">
        <f>SUM(D19/D20)</f>
        <v>0.6435297100107055</v>
      </c>
      <c r="E21" s="24">
        <f>E19/E20</f>
        <v>0.6204788261037456</v>
      </c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</v>
      </c>
      <c r="E23" s="24">
        <f>853369/24547343</f>
        <v>0.034764210529832085</v>
      </c>
    </row>
    <row r="24" spans="1:5" ht="12.75">
      <c r="A24" s="8">
        <v>2</v>
      </c>
      <c r="B24" s="2" t="s">
        <v>115</v>
      </c>
      <c r="C24" s="7">
        <v>511</v>
      </c>
      <c r="D24" s="24">
        <v>0</v>
      </c>
      <c r="E24" s="24">
        <v>0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0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248" t="s">
        <v>164</v>
      </c>
      <c r="C28" s="248"/>
      <c r="D28" s="249" t="s">
        <v>369</v>
      </c>
      <c r="E28" s="250"/>
      <c r="F28" s="4"/>
      <c r="G28" s="4"/>
      <c r="H28" s="4"/>
      <c r="I28" s="4"/>
      <c r="J28" s="4"/>
    </row>
    <row r="29" spans="1:10" ht="12.75">
      <c r="A29" s="4" t="s">
        <v>509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60"/>
      <c r="E49" s="260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" customHeight="1">
      <c r="A6" s="4" t="s">
        <v>442</v>
      </c>
      <c r="B6" s="4"/>
    </row>
    <row r="7" spans="1:2" ht="12.75">
      <c r="A7" s="4"/>
      <c r="B7" s="4"/>
    </row>
    <row r="8" spans="1:7" ht="12.75">
      <c r="A8" s="246" t="s">
        <v>42</v>
      </c>
      <c r="B8" s="246"/>
      <c r="C8" s="246"/>
      <c r="D8" s="246"/>
      <c r="E8" s="18"/>
      <c r="F8" s="18"/>
      <c r="G8" s="18"/>
    </row>
    <row r="9" spans="1:7" ht="12.75">
      <c r="A9" s="104" t="s">
        <v>421</v>
      </c>
      <c r="B9" s="104"/>
      <c r="C9" s="104"/>
      <c r="D9" s="104"/>
      <c r="E9" s="18"/>
      <c r="F9" s="18"/>
      <c r="G9" s="18"/>
    </row>
    <row r="10" spans="1:4" ht="12.75">
      <c r="A10" s="261" t="s">
        <v>510</v>
      </c>
      <c r="B10" s="261"/>
      <c r="C10" s="261"/>
      <c r="D10" s="261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385597</v>
      </c>
      <c r="D14" s="30">
        <v>22.9563</v>
      </c>
    </row>
    <row r="15" spans="1:4" ht="12.75">
      <c r="A15" s="8">
        <v>2</v>
      </c>
      <c r="B15" s="2" t="s">
        <v>130</v>
      </c>
      <c r="C15" s="31">
        <v>805260.21</v>
      </c>
      <c r="D15" s="30">
        <v>47.9406</v>
      </c>
    </row>
    <row r="16" spans="1:4" ht="12.75">
      <c r="A16" s="8">
        <v>3</v>
      </c>
      <c r="B16" s="2" t="s">
        <v>122</v>
      </c>
      <c r="C16" s="31">
        <v>57496.85</v>
      </c>
      <c r="D16" s="30">
        <v>3.423</v>
      </c>
    </row>
    <row r="17" spans="1:4" ht="12.75">
      <c r="A17" s="8">
        <v>4</v>
      </c>
      <c r="B17" s="2" t="s">
        <v>6</v>
      </c>
      <c r="C17" s="31">
        <v>410000</v>
      </c>
      <c r="D17" s="30">
        <v>24.4091</v>
      </c>
    </row>
    <row r="18" spans="1:4" ht="12.75">
      <c r="A18" s="8">
        <v>5</v>
      </c>
      <c r="B18" s="2" t="s">
        <v>131</v>
      </c>
      <c r="C18" s="31">
        <v>20598</v>
      </c>
      <c r="D18" s="30">
        <v>1.2263</v>
      </c>
    </row>
    <row r="19" spans="1:4" ht="12.75">
      <c r="A19" s="8">
        <v>6</v>
      </c>
      <c r="B19" s="105" t="s">
        <v>422</v>
      </c>
      <c r="C19" s="31">
        <v>750</v>
      </c>
      <c r="D19" s="30">
        <v>0.0447</v>
      </c>
    </row>
    <row r="20" spans="1:4" ht="12.75">
      <c r="A20" s="1"/>
      <c r="B20" s="2" t="s">
        <v>128</v>
      </c>
      <c r="C20" s="31">
        <f>SUM(C14+C15+C16+C17+C18+C19)</f>
        <v>1679702.06</v>
      </c>
      <c r="D20" s="30">
        <f>SUM(D14:D19)</f>
        <v>100</v>
      </c>
    </row>
    <row r="22" ht="12.75">
      <c r="B22" s="4"/>
    </row>
    <row r="23" spans="1:10" ht="26.25" customHeight="1">
      <c r="A23" s="4" t="s">
        <v>163</v>
      </c>
      <c r="B23" s="248" t="s">
        <v>223</v>
      </c>
      <c r="C23" s="248"/>
      <c r="D23" s="249" t="s">
        <v>369</v>
      </c>
      <c r="E23" s="250"/>
      <c r="F23" s="4"/>
      <c r="G23" s="4"/>
      <c r="H23" s="4"/>
      <c r="I23" s="4"/>
      <c r="J23" s="4"/>
    </row>
    <row r="24" spans="1:10" ht="12.75">
      <c r="A24" s="4" t="s">
        <v>511</v>
      </c>
      <c r="F24" s="4"/>
      <c r="G24" s="4"/>
      <c r="H24" s="4"/>
      <c r="I24" s="4"/>
      <c r="J24" s="4"/>
    </row>
    <row r="25" spans="3:10" ht="12.75">
      <c r="C25" s="67"/>
      <c r="D25" s="51"/>
      <c r="E25" s="52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58">
      <selection activeCell="A62" sqref="A62:H64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442</v>
      </c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261" t="s">
        <v>45</v>
      </c>
      <c r="B9" s="261"/>
      <c r="C9" s="261"/>
      <c r="D9" s="261"/>
      <c r="E9" s="261"/>
      <c r="F9" s="261"/>
      <c r="G9" s="261"/>
      <c r="H9" s="261"/>
    </row>
    <row r="10" spans="1:8" ht="12.75">
      <c r="A10" s="261" t="s">
        <v>512</v>
      </c>
      <c r="B10" s="261"/>
      <c r="C10" s="261"/>
      <c r="D10" s="261"/>
      <c r="E10" s="261"/>
      <c r="F10" s="261"/>
      <c r="G10" s="261"/>
      <c r="H10" s="261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424</v>
      </c>
    </row>
    <row r="13" spans="1:8" s="18" customFormat="1" ht="45" customHeight="1">
      <c r="A13" s="78" t="s">
        <v>134</v>
      </c>
      <c r="B13" s="279" t="s">
        <v>46</v>
      </c>
      <c r="C13" s="280"/>
      <c r="D13" s="281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272">
        <v>2</v>
      </c>
      <c r="C14" s="273"/>
      <c r="D14" s="274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269" t="s">
        <v>48</v>
      </c>
      <c r="C15" s="270"/>
      <c r="D15" s="271"/>
      <c r="E15" s="80"/>
      <c r="F15" s="82"/>
      <c r="G15" s="83"/>
      <c r="H15" s="82"/>
    </row>
    <row r="16" spans="1:8" ht="12.75">
      <c r="A16" s="80"/>
      <c r="B16" s="288" t="s">
        <v>327</v>
      </c>
      <c r="C16" s="289"/>
      <c r="D16" s="290"/>
      <c r="E16" s="33"/>
      <c r="F16" s="34"/>
      <c r="G16" s="35"/>
      <c r="H16" s="34"/>
    </row>
    <row r="17" spans="1:8" ht="12.75">
      <c r="A17" s="82"/>
      <c r="B17" s="291" t="s">
        <v>38</v>
      </c>
      <c r="C17" s="292"/>
      <c r="D17" s="293"/>
      <c r="E17" s="34"/>
      <c r="F17" s="34"/>
      <c r="G17" s="35"/>
      <c r="H17" s="34"/>
    </row>
    <row r="18" spans="1:8" ht="12.75">
      <c r="A18" s="82"/>
      <c r="B18" s="285"/>
      <c r="C18" s="286"/>
      <c r="D18" s="287"/>
      <c r="E18" s="35"/>
      <c r="F18" s="35"/>
      <c r="G18" s="35"/>
      <c r="H18" s="34">
        <f>G18-F18</f>
        <v>0</v>
      </c>
    </row>
    <row r="19" spans="1:10" ht="12.75">
      <c r="A19" s="82"/>
      <c r="B19" s="285"/>
      <c r="C19" s="286"/>
      <c r="D19" s="287"/>
      <c r="E19" s="35"/>
      <c r="F19" s="35"/>
      <c r="G19" s="35"/>
      <c r="H19" s="34">
        <f>G19-F19</f>
        <v>0</v>
      </c>
      <c r="J19" s="97"/>
    </row>
    <row r="20" spans="1:8" ht="12.75" customHeight="1">
      <c r="A20" s="80"/>
      <c r="B20" s="263" t="s">
        <v>39</v>
      </c>
      <c r="C20" s="264"/>
      <c r="D20" s="265"/>
      <c r="E20" s="85"/>
      <c r="F20" s="80"/>
      <c r="G20" s="81"/>
      <c r="H20" s="80"/>
    </row>
    <row r="21" spans="1:8" ht="12.75">
      <c r="A21" s="80"/>
      <c r="B21" s="263" t="s">
        <v>49</v>
      </c>
      <c r="C21" s="264"/>
      <c r="D21" s="265"/>
      <c r="E21" s="80"/>
      <c r="F21" s="80"/>
      <c r="G21" s="81"/>
      <c r="H21" s="80"/>
    </row>
    <row r="22" spans="1:8" ht="12.75" customHeight="1">
      <c r="A22" s="80"/>
      <c r="B22" s="269" t="s">
        <v>50</v>
      </c>
      <c r="C22" s="270"/>
      <c r="D22" s="271"/>
      <c r="E22" s="80"/>
      <c r="F22" s="80"/>
      <c r="G22" s="81"/>
      <c r="H22" s="80"/>
    </row>
    <row r="23" spans="1:8" ht="12.75">
      <c r="A23" s="80"/>
      <c r="B23" s="263" t="s">
        <v>38</v>
      </c>
      <c r="C23" s="264"/>
      <c r="D23" s="265"/>
      <c r="E23" s="80"/>
      <c r="F23" s="80"/>
      <c r="G23" s="81"/>
      <c r="H23" s="80"/>
    </row>
    <row r="24" spans="1:8" ht="12.75">
      <c r="A24" s="80"/>
      <c r="B24" s="263" t="s">
        <v>39</v>
      </c>
      <c r="C24" s="264"/>
      <c r="D24" s="265"/>
      <c r="E24" s="80"/>
      <c r="F24" s="80"/>
      <c r="G24" s="81"/>
      <c r="H24" s="80"/>
    </row>
    <row r="25" spans="1:8" ht="12.75">
      <c r="A25" s="80"/>
      <c r="B25" s="263" t="s">
        <v>49</v>
      </c>
      <c r="C25" s="264"/>
      <c r="D25" s="265"/>
      <c r="E25" s="80"/>
      <c r="F25" s="80"/>
      <c r="G25" s="81"/>
      <c r="H25" s="80"/>
    </row>
    <row r="26" spans="1:8" ht="21.75" customHeight="1">
      <c r="A26" s="80"/>
      <c r="B26" s="282" t="s">
        <v>51</v>
      </c>
      <c r="C26" s="283"/>
      <c r="D26" s="284"/>
      <c r="E26" s="80"/>
      <c r="F26" s="80"/>
      <c r="G26" s="81"/>
      <c r="H26" s="80"/>
    </row>
    <row r="27" spans="1:8" ht="21.75" customHeight="1">
      <c r="A27" s="80"/>
      <c r="B27" s="282" t="s">
        <v>138</v>
      </c>
      <c r="C27" s="283"/>
      <c r="D27" s="284"/>
      <c r="E27" s="80"/>
      <c r="F27" s="80"/>
      <c r="G27" s="81"/>
      <c r="H27" s="80"/>
    </row>
    <row r="28" spans="1:8" ht="12.75" customHeight="1">
      <c r="A28" s="80"/>
      <c r="B28" s="263" t="s">
        <v>121</v>
      </c>
      <c r="C28" s="264"/>
      <c r="D28" s="265"/>
      <c r="E28" s="80"/>
      <c r="F28" s="80"/>
      <c r="G28" s="81"/>
      <c r="H28" s="80"/>
    </row>
    <row r="29" spans="1:8" ht="12.75" customHeight="1">
      <c r="A29" s="80" t="s">
        <v>513</v>
      </c>
      <c r="B29" s="272"/>
      <c r="C29" s="273"/>
      <c r="D29" s="274"/>
      <c r="E29" s="80"/>
      <c r="F29" s="80"/>
      <c r="G29" s="81"/>
      <c r="H29" s="80"/>
    </row>
    <row r="30" spans="1:8" ht="12.75" customHeight="1">
      <c r="A30" s="80"/>
      <c r="B30" s="272"/>
      <c r="C30" s="273"/>
      <c r="D30" s="274"/>
      <c r="E30" s="80"/>
      <c r="F30" s="80"/>
      <c r="G30" s="81"/>
      <c r="H30" s="80"/>
    </row>
    <row r="31" spans="1:8" ht="33.75" customHeight="1">
      <c r="A31" s="80"/>
      <c r="B31" s="275" t="s">
        <v>139</v>
      </c>
      <c r="C31" s="276"/>
      <c r="D31" s="277"/>
      <c r="E31" s="80"/>
      <c r="F31" s="80"/>
      <c r="G31" s="81"/>
      <c r="H31" s="80"/>
    </row>
    <row r="32" spans="1:8" ht="21.75" customHeight="1">
      <c r="A32" s="80"/>
      <c r="B32" s="275" t="s">
        <v>140</v>
      </c>
      <c r="C32" s="276"/>
      <c r="D32" s="277"/>
      <c r="E32" s="80"/>
      <c r="F32" s="80"/>
      <c r="G32" s="81"/>
      <c r="H32" s="80"/>
    </row>
    <row r="33" spans="1:8" ht="12.75" customHeight="1">
      <c r="A33" s="80"/>
      <c r="B33" s="263" t="s">
        <v>141</v>
      </c>
      <c r="C33" s="264"/>
      <c r="D33" s="265"/>
      <c r="E33" s="80"/>
      <c r="F33" s="80"/>
      <c r="G33" s="81"/>
      <c r="H33" s="80"/>
    </row>
    <row r="34" spans="1:8" ht="12.75">
      <c r="A34" s="80"/>
      <c r="B34" s="263" t="s">
        <v>142</v>
      </c>
      <c r="C34" s="264"/>
      <c r="D34" s="265"/>
      <c r="E34" s="80"/>
      <c r="F34" s="80"/>
      <c r="G34" s="81"/>
      <c r="H34" s="80"/>
    </row>
    <row r="35" spans="1:8" ht="22.5" customHeight="1">
      <c r="A35" s="80"/>
      <c r="B35" s="282" t="s">
        <v>143</v>
      </c>
      <c r="C35" s="283"/>
      <c r="D35" s="284"/>
      <c r="E35" s="80"/>
      <c r="F35" s="80"/>
      <c r="G35" s="81"/>
      <c r="H35" s="80"/>
    </row>
    <row r="36" spans="1:8" ht="24.75" customHeight="1">
      <c r="A36" s="80"/>
      <c r="B36" s="275" t="s">
        <v>144</v>
      </c>
      <c r="C36" s="276"/>
      <c r="D36" s="277"/>
      <c r="E36" s="80"/>
      <c r="F36" s="80"/>
      <c r="G36" s="81"/>
      <c r="H36" s="80"/>
    </row>
    <row r="37" spans="1:8" ht="22.5" customHeight="1">
      <c r="A37" s="80"/>
      <c r="B37" s="275" t="s">
        <v>145</v>
      </c>
      <c r="C37" s="276"/>
      <c r="D37" s="277"/>
      <c r="E37" s="80"/>
      <c r="F37" s="80"/>
      <c r="G37" s="81"/>
      <c r="H37" s="80"/>
    </row>
    <row r="38" spans="1:8" ht="12.75" customHeight="1">
      <c r="A38" s="80"/>
      <c r="B38" s="275" t="s">
        <v>146</v>
      </c>
      <c r="C38" s="276"/>
      <c r="D38" s="277"/>
      <c r="E38" s="80"/>
      <c r="F38" s="80"/>
      <c r="G38" s="81"/>
      <c r="H38" s="80"/>
    </row>
    <row r="39" spans="1:8" ht="12.75" customHeight="1">
      <c r="A39" s="80"/>
      <c r="B39" s="275" t="s">
        <v>147</v>
      </c>
      <c r="C39" s="276"/>
      <c r="D39" s="277"/>
      <c r="E39" s="80"/>
      <c r="F39" s="80"/>
      <c r="G39" s="81"/>
      <c r="H39" s="80"/>
    </row>
    <row r="40" spans="1:8" ht="15.75" customHeight="1">
      <c r="A40" s="80"/>
      <c r="B40" s="275" t="s">
        <v>148</v>
      </c>
      <c r="C40" s="276"/>
      <c r="D40" s="277"/>
      <c r="E40" s="80"/>
      <c r="F40" s="80"/>
      <c r="G40" s="81"/>
      <c r="H40" s="80"/>
    </row>
    <row r="41" spans="1:8" ht="24" customHeight="1">
      <c r="A41" s="80"/>
      <c r="B41" s="275" t="s">
        <v>52</v>
      </c>
      <c r="C41" s="276"/>
      <c r="D41" s="277"/>
      <c r="E41" s="80"/>
      <c r="F41" s="80"/>
      <c r="G41" s="81"/>
      <c r="H41" s="80"/>
    </row>
    <row r="42" spans="1:8" ht="27.75" customHeight="1">
      <c r="A42" s="80"/>
      <c r="B42" s="275" t="s">
        <v>53</v>
      </c>
      <c r="C42" s="276"/>
      <c r="D42" s="277"/>
      <c r="E42" s="34">
        <f>SUM(E18:E41)</f>
        <v>0</v>
      </c>
      <c r="F42" s="34">
        <f>SUM(F18:F41)</f>
        <v>0</v>
      </c>
      <c r="G42" s="34">
        <f>SUM(G18:G41)</f>
        <v>0</v>
      </c>
      <c r="H42" s="34">
        <f>SUM(H18:H41)</f>
        <v>0</v>
      </c>
    </row>
    <row r="43" spans="1:8" ht="18.75" customHeight="1">
      <c r="A43" s="86"/>
      <c r="B43" s="87"/>
      <c r="C43" s="87"/>
      <c r="D43" s="87"/>
      <c r="E43" s="68"/>
      <c r="F43" s="69"/>
      <c r="G43" s="69"/>
      <c r="H43" s="69"/>
    </row>
    <row r="44" spans="1:8" ht="12.75">
      <c r="A44" s="278" t="s">
        <v>423</v>
      </c>
      <c r="B44" s="278"/>
      <c r="C44" s="278"/>
      <c r="D44" s="278"/>
      <c r="E44" s="278"/>
      <c r="F44" s="278"/>
      <c r="G44" s="278"/>
      <c r="H44" s="278"/>
    </row>
    <row r="45" spans="1:8" ht="45">
      <c r="A45" s="78" t="s">
        <v>134</v>
      </c>
      <c r="B45" s="279" t="s">
        <v>425</v>
      </c>
      <c r="C45" s="280"/>
      <c r="D45" s="281"/>
      <c r="E45" s="78" t="s">
        <v>135</v>
      </c>
      <c r="F45" s="78" t="s">
        <v>119</v>
      </c>
      <c r="G45" s="78" t="s">
        <v>136</v>
      </c>
      <c r="H45" s="78" t="s">
        <v>426</v>
      </c>
    </row>
    <row r="46" spans="1:8" ht="12.75">
      <c r="A46" s="80">
        <v>1</v>
      </c>
      <c r="B46" s="272">
        <v>2</v>
      </c>
      <c r="C46" s="273"/>
      <c r="D46" s="274"/>
      <c r="E46" s="80">
        <v>3</v>
      </c>
      <c r="F46" s="80">
        <v>4</v>
      </c>
      <c r="G46" s="80">
        <v>5</v>
      </c>
      <c r="H46" s="80">
        <v>6</v>
      </c>
    </row>
    <row r="47" spans="1:8" ht="12.75">
      <c r="A47" s="80"/>
      <c r="B47" s="269" t="s">
        <v>137</v>
      </c>
      <c r="C47" s="270"/>
      <c r="D47" s="271"/>
      <c r="E47" s="80"/>
      <c r="F47" s="80"/>
      <c r="G47" s="80"/>
      <c r="H47" s="80"/>
    </row>
    <row r="48" spans="1:8" ht="12.75">
      <c r="A48" s="80"/>
      <c r="B48" s="269" t="s">
        <v>327</v>
      </c>
      <c r="C48" s="270"/>
      <c r="D48" s="271"/>
      <c r="E48" s="88"/>
      <c r="F48" s="89"/>
      <c r="G48" s="90"/>
      <c r="H48" s="91"/>
    </row>
    <row r="49" spans="1:8" ht="12.75">
      <c r="A49" s="80"/>
      <c r="B49" s="263" t="s">
        <v>38</v>
      </c>
      <c r="C49" s="264"/>
      <c r="D49" s="265"/>
      <c r="E49" s="92"/>
      <c r="F49" s="89"/>
      <c r="G49" s="90"/>
      <c r="H49" s="90"/>
    </row>
    <row r="50" spans="1:8" ht="12.75">
      <c r="A50" s="84"/>
      <c r="B50" s="263"/>
      <c r="C50" s="264"/>
      <c r="D50" s="265"/>
      <c r="E50" s="88"/>
      <c r="F50" s="90"/>
      <c r="G50" s="90"/>
      <c r="H50" s="90">
        <f>SUM(G50-F50)</f>
        <v>0</v>
      </c>
    </row>
    <row r="51" spans="1:8" ht="12.75">
      <c r="A51" s="84"/>
      <c r="B51" s="263"/>
      <c r="C51" s="264"/>
      <c r="D51" s="265"/>
      <c r="E51" s="88"/>
      <c r="F51" s="90"/>
      <c r="G51" s="90"/>
      <c r="H51" s="90">
        <f>SUM(G51-F51)</f>
        <v>0</v>
      </c>
    </row>
    <row r="52" spans="1:8" ht="12.75">
      <c r="A52" s="84"/>
      <c r="B52" s="263"/>
      <c r="C52" s="264"/>
      <c r="D52" s="265"/>
      <c r="E52" s="88"/>
      <c r="F52" s="90"/>
      <c r="G52" s="90"/>
      <c r="H52" s="90">
        <f>SUM(G52-F52)</f>
        <v>0</v>
      </c>
    </row>
    <row r="53" spans="1:8" ht="12.75">
      <c r="A53" s="84"/>
      <c r="B53" s="263"/>
      <c r="C53" s="264"/>
      <c r="D53" s="265"/>
      <c r="E53" s="88"/>
      <c r="F53" s="90"/>
      <c r="G53" s="90"/>
      <c r="H53" s="90">
        <f>SUM(G53-F53)</f>
        <v>0</v>
      </c>
    </row>
    <row r="54" spans="1:8" ht="16.5" customHeight="1">
      <c r="A54" s="80"/>
      <c r="B54" s="263" t="s">
        <v>39</v>
      </c>
      <c r="C54" s="264"/>
      <c r="D54" s="265"/>
      <c r="E54" s="85"/>
      <c r="F54" s="80"/>
      <c r="G54" s="80"/>
      <c r="H54" s="80"/>
    </row>
    <row r="55" spans="1:8" ht="12.75">
      <c r="A55" s="80"/>
      <c r="B55" s="263"/>
      <c r="C55" s="264"/>
      <c r="D55" s="265"/>
      <c r="E55" s="85"/>
      <c r="F55" s="80"/>
      <c r="G55" s="80"/>
      <c r="H55" s="80"/>
    </row>
    <row r="56" spans="1:8" ht="12.75">
      <c r="A56" s="80"/>
      <c r="B56" s="269" t="s">
        <v>50</v>
      </c>
      <c r="C56" s="270"/>
      <c r="D56" s="271"/>
      <c r="E56" s="85"/>
      <c r="F56" s="80"/>
      <c r="G56" s="80"/>
      <c r="H56" s="80"/>
    </row>
    <row r="57" spans="1:8" ht="12.75">
      <c r="A57" s="80"/>
      <c r="B57" s="263" t="s">
        <v>38</v>
      </c>
      <c r="C57" s="264"/>
      <c r="D57" s="265"/>
      <c r="E57" s="85"/>
      <c r="F57" s="80"/>
      <c r="G57" s="80"/>
      <c r="H57" s="80"/>
    </row>
    <row r="58" spans="1:8" ht="12.75">
      <c r="A58" s="80"/>
      <c r="B58" s="263" t="s">
        <v>39</v>
      </c>
      <c r="C58" s="264"/>
      <c r="D58" s="265"/>
      <c r="E58" s="85"/>
      <c r="F58" s="80"/>
      <c r="G58" s="80"/>
      <c r="H58" s="80"/>
    </row>
    <row r="59" spans="1:8" ht="20.25" customHeight="1">
      <c r="A59" s="80"/>
      <c r="B59" s="263"/>
      <c r="C59" s="264"/>
      <c r="D59" s="265"/>
      <c r="E59" s="85"/>
      <c r="F59" s="80"/>
      <c r="G59" s="80"/>
      <c r="H59" s="80"/>
    </row>
    <row r="60" spans="1:8" ht="32.25" customHeight="1">
      <c r="A60" s="80"/>
      <c r="B60" s="266" t="s">
        <v>427</v>
      </c>
      <c r="C60" s="267"/>
      <c r="D60" s="267"/>
      <c r="E60" s="88">
        <f>SUM(E50:E59)</f>
        <v>0</v>
      </c>
      <c r="F60" s="90">
        <f>SUM(F50:F59)</f>
        <v>0</v>
      </c>
      <c r="G60" s="90">
        <f>SUM(G50:G59)</f>
        <v>0</v>
      </c>
      <c r="H60" s="90">
        <f>SUM(H50:H59)</f>
        <v>0</v>
      </c>
    </row>
    <row r="61" spans="1:8" ht="12.75">
      <c r="A61" s="86"/>
      <c r="B61" s="87"/>
      <c r="C61" s="87"/>
      <c r="D61" s="87"/>
      <c r="E61" s="93"/>
      <c r="F61" s="94"/>
      <c r="G61" s="94"/>
      <c r="H61" s="94"/>
    </row>
    <row r="62" spans="1:8" ht="39.75" customHeight="1">
      <c r="A62" s="77" t="s">
        <v>163</v>
      </c>
      <c r="B62" s="248" t="s">
        <v>55</v>
      </c>
      <c r="C62" s="248"/>
      <c r="D62" s="268" t="s">
        <v>56</v>
      </c>
      <c r="E62" s="268"/>
      <c r="F62" s="95" t="s">
        <v>54</v>
      </c>
      <c r="G62" s="262" t="s">
        <v>369</v>
      </c>
      <c r="H62" s="262"/>
    </row>
    <row r="63" spans="1:8" ht="12.75">
      <c r="A63" s="77" t="s">
        <v>506</v>
      </c>
      <c r="D63" s="255"/>
      <c r="E63" s="255"/>
      <c r="F63" s="77"/>
      <c r="G63" s="96"/>
      <c r="H63" s="52"/>
    </row>
    <row r="64" spans="2:6" ht="12.75">
      <c r="B64" s="50"/>
      <c r="D64" s="77"/>
      <c r="E64" s="77"/>
      <c r="F64" s="77"/>
    </row>
    <row r="65" spans="1:8" ht="12.75">
      <c r="A65" s="77"/>
      <c r="B65" s="77"/>
      <c r="C65" s="77"/>
      <c r="F65" s="77"/>
      <c r="G65" s="77"/>
      <c r="H65" s="77"/>
    </row>
    <row r="66" spans="1:2" ht="12.75">
      <c r="A66" s="77"/>
      <c r="B66" s="77"/>
    </row>
    <row r="67" ht="12.75">
      <c r="A67" s="77"/>
    </row>
  </sheetData>
  <sheetProtection/>
  <mergeCells count="53">
    <mergeCell ref="B14:D14"/>
    <mergeCell ref="B18:D18"/>
    <mergeCell ref="A9:H9"/>
    <mergeCell ref="A10:H10"/>
    <mergeCell ref="B13:D13"/>
    <mergeCell ref="B15:D15"/>
    <mergeCell ref="B16:D16"/>
    <mergeCell ref="B17:D17"/>
    <mergeCell ref="B19:D19"/>
    <mergeCell ref="B20:D20"/>
    <mergeCell ref="B21:D21"/>
    <mergeCell ref="B22:D22"/>
    <mergeCell ref="B27:D27"/>
    <mergeCell ref="B28:D28"/>
    <mergeCell ref="B31:D31"/>
    <mergeCell ref="B32:D32"/>
    <mergeCell ref="B23:D23"/>
    <mergeCell ref="B24:D24"/>
    <mergeCell ref="B25:D25"/>
    <mergeCell ref="B26:D26"/>
    <mergeCell ref="B29:D29"/>
    <mergeCell ref="B30:D30"/>
    <mergeCell ref="B37:D37"/>
    <mergeCell ref="B38:D38"/>
    <mergeCell ref="B39:D39"/>
    <mergeCell ref="B40:D40"/>
    <mergeCell ref="B33:D33"/>
    <mergeCell ref="B34:D34"/>
    <mergeCell ref="B35:D35"/>
    <mergeCell ref="B36:D36"/>
    <mergeCell ref="B46:D46"/>
    <mergeCell ref="B47:D47"/>
    <mergeCell ref="B48:D48"/>
    <mergeCell ref="B49:D49"/>
    <mergeCell ref="B41:D41"/>
    <mergeCell ref="B42:D42"/>
    <mergeCell ref="A44:H44"/>
    <mergeCell ref="B45:D45"/>
    <mergeCell ref="B54:D54"/>
    <mergeCell ref="B55:D55"/>
    <mergeCell ref="B56:D56"/>
    <mergeCell ref="B57:D57"/>
    <mergeCell ref="B50:D50"/>
    <mergeCell ref="B51:D51"/>
    <mergeCell ref="B52:D52"/>
    <mergeCell ref="B53:D53"/>
    <mergeCell ref="G62:H62"/>
    <mergeCell ref="D63:E63"/>
    <mergeCell ref="B58:D58"/>
    <mergeCell ref="B59:D59"/>
    <mergeCell ref="B60:D60"/>
    <mergeCell ref="B62:C62"/>
    <mergeCell ref="D62:E62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0"/>
  <sheetViews>
    <sheetView zoomScalePageLayoutView="0" workbookViewId="0" topLeftCell="A1">
      <selection activeCell="A1" sqref="A1:K6"/>
    </sheetView>
  </sheetViews>
  <sheetFormatPr defaultColWidth="9.140625" defaultRowHeight="12.75"/>
  <cols>
    <col min="1" max="1" width="8.7109375" style="0" customWidth="1"/>
    <col min="2" max="2" width="4.57421875" style="0" customWidth="1"/>
    <col min="3" max="3" width="8.28125" style="0" customWidth="1"/>
    <col min="4" max="4" width="10.421875" style="0" customWidth="1"/>
    <col min="5" max="5" width="10.00390625" style="0" bestFit="1" customWidth="1"/>
    <col min="7" max="7" width="6.00390625" style="0" customWidth="1"/>
    <col min="8" max="8" width="8.28125" style="0" customWidth="1"/>
    <col min="9" max="9" width="7.140625" style="0" customWidth="1"/>
    <col min="10" max="10" width="6.57421875" style="0" customWidth="1"/>
    <col min="12" max="12" width="8.42187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442</v>
      </c>
      <c r="B6" s="4"/>
      <c r="G6" s="77"/>
    </row>
    <row r="8" spans="1:12" ht="14.25">
      <c r="A8" s="424" t="s">
        <v>516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</row>
    <row r="9" ht="17.25" thickBot="1">
      <c r="A9" s="206"/>
    </row>
    <row r="10" spans="1:12" ht="22.5">
      <c r="A10" s="207" t="s">
        <v>517</v>
      </c>
      <c r="B10" s="294" t="s">
        <v>518</v>
      </c>
      <c r="C10" s="294" t="s">
        <v>519</v>
      </c>
      <c r="D10" s="208"/>
      <c r="E10" s="208"/>
      <c r="F10" s="207" t="s">
        <v>520</v>
      </c>
      <c r="G10" s="207" t="s">
        <v>521</v>
      </c>
      <c r="H10" s="207" t="s">
        <v>522</v>
      </c>
      <c r="I10" s="207" t="s">
        <v>523</v>
      </c>
      <c r="J10" s="207" t="s">
        <v>524</v>
      </c>
      <c r="K10" s="207" t="s">
        <v>525</v>
      </c>
      <c r="L10" s="294" t="s">
        <v>526</v>
      </c>
    </row>
    <row r="11" spans="1:12" ht="22.5">
      <c r="A11" s="209" t="s">
        <v>527</v>
      </c>
      <c r="B11" s="295"/>
      <c r="C11" s="295"/>
      <c r="D11" s="209" t="s">
        <v>528</v>
      </c>
      <c r="E11" s="209" t="s">
        <v>529</v>
      </c>
      <c r="F11" s="209" t="s">
        <v>530</v>
      </c>
      <c r="G11" s="209" t="s">
        <v>531</v>
      </c>
      <c r="H11" s="209" t="s">
        <v>532</v>
      </c>
      <c r="I11" s="209" t="s">
        <v>533</v>
      </c>
      <c r="J11" s="209" t="s">
        <v>534</v>
      </c>
      <c r="K11" s="209" t="s">
        <v>535</v>
      </c>
      <c r="L11" s="295"/>
    </row>
    <row r="12" spans="1:12" ht="22.5">
      <c r="A12" s="209" t="s">
        <v>476</v>
      </c>
      <c r="B12" s="295"/>
      <c r="C12" s="295"/>
      <c r="D12" s="209" t="s">
        <v>536</v>
      </c>
      <c r="E12" s="209" t="s">
        <v>536</v>
      </c>
      <c r="F12" s="209" t="s">
        <v>537</v>
      </c>
      <c r="G12" s="209" t="s">
        <v>538</v>
      </c>
      <c r="H12" s="209" t="s">
        <v>539</v>
      </c>
      <c r="I12" s="209" t="s">
        <v>540</v>
      </c>
      <c r="J12" s="209" t="s">
        <v>541</v>
      </c>
      <c r="K12" s="209" t="s">
        <v>542</v>
      </c>
      <c r="L12" s="295"/>
    </row>
    <row r="13" spans="1:12" ht="13.5" thickBot="1">
      <c r="A13" s="210"/>
      <c r="B13" s="296"/>
      <c r="C13" s="296"/>
      <c r="D13" s="210"/>
      <c r="E13" s="210"/>
      <c r="F13" s="210" t="s">
        <v>543</v>
      </c>
      <c r="G13" s="210" t="s">
        <v>544</v>
      </c>
      <c r="H13" s="210" t="s">
        <v>545</v>
      </c>
      <c r="I13" s="210" t="s">
        <v>546</v>
      </c>
      <c r="J13" s="210" t="s">
        <v>547</v>
      </c>
      <c r="K13" s="210"/>
      <c r="L13" s="296"/>
    </row>
    <row r="14" spans="1:12" ht="13.5" thickBot="1">
      <c r="A14" s="211">
        <v>1</v>
      </c>
      <c r="B14" s="211">
        <v>2</v>
      </c>
      <c r="C14" s="211">
        <v>3</v>
      </c>
      <c r="D14" s="211">
        <v>4</v>
      </c>
      <c r="E14" s="211">
        <v>5</v>
      </c>
      <c r="F14" s="211">
        <v>6</v>
      </c>
      <c r="G14" s="211">
        <v>7</v>
      </c>
      <c r="H14" s="211">
        <v>8</v>
      </c>
      <c r="I14" s="211">
        <v>9</v>
      </c>
      <c r="J14" s="211">
        <v>10</v>
      </c>
      <c r="K14" s="211">
        <v>11</v>
      </c>
      <c r="L14" s="211">
        <v>12</v>
      </c>
    </row>
    <row r="15" spans="1:12" ht="13.5" thickBot="1">
      <c r="A15" s="297" t="s">
        <v>548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9"/>
    </row>
    <row r="16" spans="1:12" ht="13.5" thickBot="1">
      <c r="A16" s="212" t="s">
        <v>549</v>
      </c>
      <c r="B16" s="212" t="s">
        <v>550</v>
      </c>
      <c r="C16" s="213">
        <v>315746</v>
      </c>
      <c r="D16" s="214">
        <v>32679.87</v>
      </c>
      <c r="E16" s="213">
        <v>0</v>
      </c>
      <c r="F16" s="214">
        <v>-32679.87</v>
      </c>
      <c r="G16" s="213">
        <v>0</v>
      </c>
      <c r="H16" s="213">
        <v>0</v>
      </c>
      <c r="I16" s="213">
        <v>0</v>
      </c>
      <c r="J16" s="213">
        <v>0</v>
      </c>
      <c r="K16" s="214">
        <v>-32679.87</v>
      </c>
      <c r="L16" s="213">
        <v>0</v>
      </c>
    </row>
    <row r="17" spans="1:12" ht="13.5" thickBot="1">
      <c r="A17" s="212" t="s">
        <v>549</v>
      </c>
      <c r="B17" s="212" t="s">
        <v>551</v>
      </c>
      <c r="C17" s="213">
        <v>100000</v>
      </c>
      <c r="D17" s="214">
        <v>4500</v>
      </c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</row>
    <row r="18" spans="1:12" ht="13.5" thickBot="1">
      <c r="A18" s="212" t="s">
        <v>552</v>
      </c>
      <c r="B18" s="212" t="s">
        <v>551</v>
      </c>
      <c r="C18" s="213">
        <v>28971</v>
      </c>
      <c r="D18" s="214">
        <v>49302.12</v>
      </c>
      <c r="E18" s="214">
        <v>5040.95</v>
      </c>
      <c r="F18" s="213">
        <v>0</v>
      </c>
      <c r="G18" s="213">
        <v>0</v>
      </c>
      <c r="H18" s="213">
        <v>-57.95</v>
      </c>
      <c r="I18" s="213">
        <v>0</v>
      </c>
      <c r="J18" s="213">
        <v>0</v>
      </c>
      <c r="K18" s="213">
        <v>-57.95</v>
      </c>
      <c r="L18" s="213">
        <v>-57.95</v>
      </c>
    </row>
    <row r="19" spans="1:12" ht="13.5" thickBot="1">
      <c r="A19" s="212" t="s">
        <v>553</v>
      </c>
      <c r="B19" s="212" t="s">
        <v>551</v>
      </c>
      <c r="C19" s="213">
        <v>41540</v>
      </c>
      <c r="D19" s="214">
        <v>60663.12</v>
      </c>
      <c r="E19" s="214">
        <v>3904.76</v>
      </c>
      <c r="F19" s="213">
        <v>0</v>
      </c>
      <c r="G19" s="213">
        <v>0</v>
      </c>
      <c r="H19" s="213">
        <v>0</v>
      </c>
      <c r="I19" s="213">
        <v>0</v>
      </c>
      <c r="J19" s="213">
        <v>0</v>
      </c>
      <c r="K19" s="213">
        <v>0</v>
      </c>
      <c r="L19" s="213">
        <v>0</v>
      </c>
    </row>
    <row r="20" spans="1:12" ht="13.5" thickBot="1">
      <c r="A20" s="212" t="s">
        <v>553</v>
      </c>
      <c r="B20" s="212" t="s">
        <v>550</v>
      </c>
      <c r="C20" s="213">
        <v>7815</v>
      </c>
      <c r="D20" s="214">
        <v>6394.47</v>
      </c>
      <c r="E20" s="213">
        <v>734.61</v>
      </c>
      <c r="F20" s="214">
        <v>-5659.86</v>
      </c>
      <c r="G20" s="213">
        <v>0</v>
      </c>
      <c r="H20" s="213">
        <v>0</v>
      </c>
      <c r="I20" s="213">
        <v>0</v>
      </c>
      <c r="J20" s="213">
        <v>0</v>
      </c>
      <c r="K20" s="214">
        <v>-5659.86</v>
      </c>
      <c r="L20" s="213">
        <v>0</v>
      </c>
    </row>
    <row r="21" spans="1:12" ht="13.5" thickBot="1">
      <c r="A21" s="212" t="s">
        <v>554</v>
      </c>
      <c r="B21" s="212" t="s">
        <v>551</v>
      </c>
      <c r="C21" s="213">
        <v>15723</v>
      </c>
      <c r="D21" s="214">
        <v>24016.8</v>
      </c>
      <c r="E21" s="214">
        <v>1839.59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</row>
    <row r="22" spans="1:12" ht="13.5" thickBot="1">
      <c r="A22" s="212" t="s">
        <v>555</v>
      </c>
      <c r="B22" s="212" t="s">
        <v>551</v>
      </c>
      <c r="C22" s="213">
        <v>30499</v>
      </c>
      <c r="D22" s="214">
        <v>46768.75</v>
      </c>
      <c r="E22" s="214">
        <v>3842.87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213">
        <v>0</v>
      </c>
      <c r="L22" s="213">
        <v>0</v>
      </c>
    </row>
    <row r="23" spans="1:12" ht="13.5" thickBot="1">
      <c r="A23" s="212" t="s">
        <v>555</v>
      </c>
      <c r="B23" s="212" t="s">
        <v>550</v>
      </c>
      <c r="C23" s="213">
        <v>1708</v>
      </c>
      <c r="D23" s="214">
        <v>1587.8</v>
      </c>
      <c r="E23" s="213">
        <v>215.21</v>
      </c>
      <c r="F23" s="214">
        <v>-1372.59</v>
      </c>
      <c r="G23" s="213">
        <v>0</v>
      </c>
      <c r="H23" s="213">
        <v>0</v>
      </c>
      <c r="I23" s="213">
        <v>0</v>
      </c>
      <c r="J23" s="213">
        <v>0</v>
      </c>
      <c r="K23" s="214">
        <v>-1372.59</v>
      </c>
      <c r="L23" s="213">
        <v>0</v>
      </c>
    </row>
    <row r="24" spans="1:12" ht="13.5" thickBot="1">
      <c r="A24" s="212" t="s">
        <v>556</v>
      </c>
      <c r="B24" s="212" t="s">
        <v>550</v>
      </c>
      <c r="C24" s="213">
        <v>1000</v>
      </c>
      <c r="D24" s="214">
        <v>1055.25</v>
      </c>
      <c r="E24" s="213">
        <v>288</v>
      </c>
      <c r="F24" s="213">
        <v>-767.25</v>
      </c>
      <c r="G24" s="213">
        <v>0</v>
      </c>
      <c r="H24" s="213">
        <v>0</v>
      </c>
      <c r="I24" s="213">
        <v>0</v>
      </c>
      <c r="J24" s="213">
        <v>0</v>
      </c>
      <c r="K24" s="213">
        <v>-767.25</v>
      </c>
      <c r="L24" s="213">
        <v>0</v>
      </c>
    </row>
    <row r="25" spans="1:12" ht="13.5" thickBot="1">
      <c r="A25" s="212" t="s">
        <v>556</v>
      </c>
      <c r="B25" s="212" t="s">
        <v>551</v>
      </c>
      <c r="C25" s="213">
        <v>17198</v>
      </c>
      <c r="D25" s="214">
        <v>28692.21</v>
      </c>
      <c r="E25" s="214">
        <v>4953.02</v>
      </c>
      <c r="F25" s="213">
        <v>0</v>
      </c>
      <c r="G25" s="213">
        <v>0</v>
      </c>
      <c r="H25" s="213">
        <v>0</v>
      </c>
      <c r="I25" s="213">
        <v>0</v>
      </c>
      <c r="J25" s="213">
        <v>0</v>
      </c>
      <c r="K25" s="213">
        <v>0</v>
      </c>
      <c r="L25" s="213">
        <v>0</v>
      </c>
    </row>
    <row r="26" spans="1:12" ht="13.5" thickBot="1">
      <c r="A26" s="212" t="s">
        <v>557</v>
      </c>
      <c r="B26" s="212" t="s">
        <v>551</v>
      </c>
      <c r="C26" s="213">
        <v>10000</v>
      </c>
      <c r="D26" s="214">
        <v>7780</v>
      </c>
      <c r="E26" s="214">
        <v>1889</v>
      </c>
      <c r="F26" s="213">
        <v>0</v>
      </c>
      <c r="G26" s="213">
        <v>0</v>
      </c>
      <c r="H26" s="213">
        <v>29</v>
      </c>
      <c r="I26" s="213">
        <v>0</v>
      </c>
      <c r="J26" s="213">
        <v>0</v>
      </c>
      <c r="K26" s="213">
        <v>29</v>
      </c>
      <c r="L26" s="213">
        <v>29</v>
      </c>
    </row>
    <row r="27" spans="1:12" ht="13.5" thickBot="1">
      <c r="A27" s="212" t="s">
        <v>557</v>
      </c>
      <c r="B27" s="212" t="s">
        <v>550</v>
      </c>
      <c r="C27" s="213">
        <v>14511</v>
      </c>
      <c r="D27" s="214">
        <v>13684.76</v>
      </c>
      <c r="E27" s="214">
        <v>2741.13</v>
      </c>
      <c r="F27" s="214">
        <v>-10943.63</v>
      </c>
      <c r="G27" s="213">
        <v>0</v>
      </c>
      <c r="H27" s="213">
        <v>0</v>
      </c>
      <c r="I27" s="213">
        <v>0</v>
      </c>
      <c r="J27" s="213">
        <v>0</v>
      </c>
      <c r="K27" s="214">
        <v>-10943.63</v>
      </c>
      <c r="L27" s="213">
        <v>42.08</v>
      </c>
    </row>
    <row r="28" spans="1:12" ht="13.5" thickBot="1">
      <c r="A28" s="212" t="s">
        <v>558</v>
      </c>
      <c r="B28" s="212" t="s">
        <v>551</v>
      </c>
      <c r="C28" s="213">
        <v>40723</v>
      </c>
      <c r="D28" s="214">
        <v>31540.41</v>
      </c>
      <c r="E28" s="214">
        <v>10669.43</v>
      </c>
      <c r="F28" s="213">
        <v>0</v>
      </c>
      <c r="G28" s="213">
        <v>0</v>
      </c>
      <c r="H28" s="213">
        <v>40.73</v>
      </c>
      <c r="I28" s="213">
        <v>0</v>
      </c>
      <c r="J28" s="213">
        <v>0</v>
      </c>
      <c r="K28" s="213">
        <v>40.73</v>
      </c>
      <c r="L28" s="213">
        <v>40.73</v>
      </c>
    </row>
    <row r="29" spans="1:12" ht="13.5" thickBot="1">
      <c r="A29" s="212" t="s">
        <v>558</v>
      </c>
      <c r="B29" s="212" t="s">
        <v>550</v>
      </c>
      <c r="C29" s="213">
        <v>1000</v>
      </c>
      <c r="D29" s="214">
        <v>1618.05</v>
      </c>
      <c r="E29" s="213">
        <v>262</v>
      </c>
      <c r="F29" s="214">
        <v>-1356.05</v>
      </c>
      <c r="G29" s="213">
        <v>0</v>
      </c>
      <c r="H29" s="213">
        <v>0</v>
      </c>
      <c r="I29" s="213">
        <v>0</v>
      </c>
      <c r="J29" s="213">
        <v>0</v>
      </c>
      <c r="K29" s="214">
        <v>-1356.05</v>
      </c>
      <c r="L29" s="213">
        <v>1</v>
      </c>
    </row>
    <row r="30" spans="1:12" ht="13.5" thickBot="1">
      <c r="A30" s="212" t="s">
        <v>559</v>
      </c>
      <c r="B30" s="212" t="s">
        <v>551</v>
      </c>
      <c r="C30" s="213">
        <v>13000</v>
      </c>
      <c r="D30" s="214">
        <v>11744</v>
      </c>
      <c r="E30" s="214">
        <v>3562</v>
      </c>
      <c r="F30" s="213">
        <v>0</v>
      </c>
      <c r="G30" s="213">
        <v>0</v>
      </c>
      <c r="H30" s="214">
        <v>1079</v>
      </c>
      <c r="I30" s="213">
        <v>0</v>
      </c>
      <c r="J30" s="213">
        <v>0</v>
      </c>
      <c r="K30" s="214">
        <v>1079</v>
      </c>
      <c r="L30" s="214">
        <v>1079</v>
      </c>
    </row>
    <row r="31" spans="1:12" ht="13.5" thickBot="1">
      <c r="A31" s="212" t="s">
        <v>559</v>
      </c>
      <c r="B31" s="212" t="s">
        <v>550</v>
      </c>
      <c r="C31" s="213">
        <v>5258</v>
      </c>
      <c r="D31" s="214">
        <v>4586.95</v>
      </c>
      <c r="E31" s="214">
        <v>1440.69</v>
      </c>
      <c r="F31" s="214">
        <v>-3146.26</v>
      </c>
      <c r="G31" s="213">
        <v>0</v>
      </c>
      <c r="H31" s="213">
        <v>0</v>
      </c>
      <c r="I31" s="213">
        <v>0</v>
      </c>
      <c r="J31" s="213">
        <v>0</v>
      </c>
      <c r="K31" s="214">
        <v>-3146.26</v>
      </c>
      <c r="L31" s="213">
        <v>436.41</v>
      </c>
    </row>
    <row r="32" spans="1:12" ht="13.5" thickBot="1">
      <c r="A32" s="212" t="s">
        <v>560</v>
      </c>
      <c r="B32" s="212" t="s">
        <v>550</v>
      </c>
      <c r="C32" s="213">
        <v>2000</v>
      </c>
      <c r="D32" s="214">
        <v>1407</v>
      </c>
      <c r="E32" s="213">
        <v>0</v>
      </c>
      <c r="F32" s="214">
        <v>-1407</v>
      </c>
      <c r="G32" s="213">
        <v>0</v>
      </c>
      <c r="H32" s="213">
        <v>0</v>
      </c>
      <c r="I32" s="213">
        <v>0</v>
      </c>
      <c r="J32" s="213">
        <v>0</v>
      </c>
      <c r="K32" s="214">
        <v>-1407</v>
      </c>
      <c r="L32" s="213">
        <v>0</v>
      </c>
    </row>
    <row r="33" spans="1:12" ht="13.5" thickBot="1">
      <c r="A33" s="212" t="s">
        <v>561</v>
      </c>
      <c r="B33" s="212" t="s">
        <v>550</v>
      </c>
      <c r="C33" s="213">
        <v>10519</v>
      </c>
      <c r="D33" s="214">
        <v>32854.92</v>
      </c>
      <c r="E33" s="214">
        <v>6837.35</v>
      </c>
      <c r="F33" s="214">
        <v>-26017.57</v>
      </c>
      <c r="G33" s="213">
        <v>0</v>
      </c>
      <c r="H33" s="213">
        <v>0</v>
      </c>
      <c r="I33" s="213">
        <v>0</v>
      </c>
      <c r="J33" s="213">
        <v>0</v>
      </c>
      <c r="K33" s="214">
        <v>-26017.57</v>
      </c>
      <c r="L33" s="213">
        <v>0</v>
      </c>
    </row>
    <row r="34" spans="1:12" ht="13.5" thickBot="1">
      <c r="A34" s="212" t="s">
        <v>562</v>
      </c>
      <c r="B34" s="212" t="s">
        <v>551</v>
      </c>
      <c r="C34" s="213">
        <v>2000</v>
      </c>
      <c r="D34" s="214">
        <v>2579.12</v>
      </c>
      <c r="E34" s="214">
        <v>1200</v>
      </c>
      <c r="F34" s="213">
        <v>0</v>
      </c>
      <c r="G34" s="213">
        <v>0</v>
      </c>
      <c r="H34" s="213">
        <v>0</v>
      </c>
      <c r="I34" s="213">
        <v>0</v>
      </c>
      <c r="J34" s="213">
        <v>0</v>
      </c>
      <c r="K34" s="213">
        <v>0</v>
      </c>
      <c r="L34" s="213">
        <v>0</v>
      </c>
    </row>
    <row r="35" spans="1:12" ht="13.5" thickBot="1">
      <c r="A35" s="212" t="s">
        <v>563</v>
      </c>
      <c r="B35" s="212" t="s">
        <v>551</v>
      </c>
      <c r="C35" s="213">
        <v>31351</v>
      </c>
      <c r="D35" s="214">
        <v>32486.1</v>
      </c>
      <c r="E35" s="214">
        <v>3291.86</v>
      </c>
      <c r="F35" s="213">
        <v>0</v>
      </c>
      <c r="G35" s="213">
        <v>0</v>
      </c>
      <c r="H35" s="213">
        <v>-815.12</v>
      </c>
      <c r="I35" s="213">
        <v>0</v>
      </c>
      <c r="J35" s="213">
        <v>0</v>
      </c>
      <c r="K35" s="213">
        <v>-815.12</v>
      </c>
      <c r="L35" s="213">
        <v>-815.12</v>
      </c>
    </row>
    <row r="36" spans="1:12" ht="13.5" thickBot="1">
      <c r="A36" s="212" t="s">
        <v>564</v>
      </c>
      <c r="B36" s="212" t="s">
        <v>550</v>
      </c>
      <c r="C36" s="213">
        <v>21</v>
      </c>
      <c r="D36" s="214">
        <v>52617.79</v>
      </c>
      <c r="E36" s="214">
        <v>24885</v>
      </c>
      <c r="F36" s="214">
        <v>-27732.79</v>
      </c>
      <c r="G36" s="213">
        <v>0</v>
      </c>
      <c r="H36" s="213">
        <v>0</v>
      </c>
      <c r="I36" s="213">
        <v>0</v>
      </c>
      <c r="J36" s="213">
        <v>0</v>
      </c>
      <c r="K36" s="214">
        <v>-27732.79</v>
      </c>
      <c r="L36" s="213">
        <v>0</v>
      </c>
    </row>
    <row r="37" spans="1:12" ht="13.5" thickBot="1">
      <c r="A37" s="212" t="s">
        <v>565</v>
      </c>
      <c r="B37" s="212" t="s">
        <v>551</v>
      </c>
      <c r="C37" s="213">
        <v>222336</v>
      </c>
      <c r="D37" s="214">
        <v>222336</v>
      </c>
      <c r="E37" s="214">
        <v>133179.26</v>
      </c>
      <c r="F37" s="213">
        <v>0</v>
      </c>
      <c r="G37" s="213">
        <v>0</v>
      </c>
      <c r="H37" s="213">
        <v>-222.34</v>
      </c>
      <c r="I37" s="213">
        <v>0</v>
      </c>
      <c r="J37" s="213">
        <v>0</v>
      </c>
      <c r="K37" s="213">
        <v>-222.34</v>
      </c>
      <c r="L37" s="213">
        <v>-222.34</v>
      </c>
    </row>
    <row r="38" spans="1:12" ht="13.5" thickBot="1">
      <c r="A38" s="212" t="s">
        <v>565</v>
      </c>
      <c r="B38" s="212" t="s">
        <v>550</v>
      </c>
      <c r="C38" s="213">
        <v>141593</v>
      </c>
      <c r="D38" s="214">
        <v>141593</v>
      </c>
      <c r="E38" s="214">
        <v>84814.21</v>
      </c>
      <c r="F38" s="214">
        <v>-56778.79</v>
      </c>
      <c r="G38" s="213">
        <v>0</v>
      </c>
      <c r="H38" s="213">
        <v>0</v>
      </c>
      <c r="I38" s="213">
        <v>0</v>
      </c>
      <c r="J38" s="213">
        <v>0</v>
      </c>
      <c r="K38" s="214">
        <v>-56778.79</v>
      </c>
      <c r="L38" s="213">
        <v>-141.59</v>
      </c>
    </row>
    <row r="39" spans="1:12" ht="13.5" thickBot="1">
      <c r="A39" s="212" t="s">
        <v>566</v>
      </c>
      <c r="B39" s="212" t="s">
        <v>551</v>
      </c>
      <c r="C39" s="213">
        <v>37883</v>
      </c>
      <c r="D39" s="214">
        <v>19473.43</v>
      </c>
      <c r="E39" s="214">
        <v>1022.84</v>
      </c>
      <c r="F39" s="213">
        <v>0</v>
      </c>
      <c r="G39" s="213">
        <v>0</v>
      </c>
      <c r="H39" s="213">
        <v>-155.32</v>
      </c>
      <c r="I39" s="213">
        <v>0</v>
      </c>
      <c r="J39" s="213">
        <v>0</v>
      </c>
      <c r="K39" s="213">
        <v>-155.32</v>
      </c>
      <c r="L39" s="213">
        <v>-155.32</v>
      </c>
    </row>
    <row r="40" spans="1:12" ht="13.5" thickBot="1">
      <c r="A40" s="212" t="s">
        <v>567</v>
      </c>
      <c r="B40" s="212" t="s">
        <v>550</v>
      </c>
      <c r="C40" s="213">
        <v>16020</v>
      </c>
      <c r="D40" s="214">
        <v>7469.99</v>
      </c>
      <c r="E40" s="213">
        <v>240.3</v>
      </c>
      <c r="F40" s="214">
        <v>-7229.69</v>
      </c>
      <c r="G40" s="213">
        <v>0</v>
      </c>
      <c r="H40" s="213">
        <v>0</v>
      </c>
      <c r="I40" s="213">
        <v>0</v>
      </c>
      <c r="J40" s="213">
        <v>0</v>
      </c>
      <c r="K40" s="214">
        <v>-7229.69</v>
      </c>
      <c r="L40" s="213">
        <v>96.12</v>
      </c>
    </row>
    <row r="41" spans="1:12" ht="13.5" thickBot="1">
      <c r="A41" s="212" t="s">
        <v>567</v>
      </c>
      <c r="B41" s="212" t="s">
        <v>551</v>
      </c>
      <c r="C41" s="213">
        <v>12395</v>
      </c>
      <c r="D41" s="214">
        <v>4410.5</v>
      </c>
      <c r="E41" s="213">
        <v>185.93</v>
      </c>
      <c r="F41" s="213">
        <v>0</v>
      </c>
      <c r="G41" s="213">
        <v>0</v>
      </c>
      <c r="H41" s="213">
        <v>74.37</v>
      </c>
      <c r="I41" s="213">
        <v>0</v>
      </c>
      <c r="J41" s="213">
        <v>0</v>
      </c>
      <c r="K41" s="213">
        <v>74.37</v>
      </c>
      <c r="L41" s="213">
        <v>74.37</v>
      </c>
    </row>
    <row r="42" spans="1:12" ht="13.5" thickBot="1">
      <c r="A42" s="212" t="s">
        <v>568</v>
      </c>
      <c r="B42" s="212" t="s">
        <v>551</v>
      </c>
      <c r="C42" s="213">
        <v>10000</v>
      </c>
      <c r="D42" s="214">
        <v>2365</v>
      </c>
      <c r="E42" s="213">
        <v>290</v>
      </c>
      <c r="F42" s="213">
        <v>0</v>
      </c>
      <c r="G42" s="213">
        <v>0</v>
      </c>
      <c r="H42" s="213">
        <v>-10</v>
      </c>
      <c r="I42" s="213">
        <v>0</v>
      </c>
      <c r="J42" s="213">
        <v>0</v>
      </c>
      <c r="K42" s="213">
        <v>-10</v>
      </c>
      <c r="L42" s="213">
        <v>-10</v>
      </c>
    </row>
    <row r="43" spans="1:12" ht="13.5" thickBot="1">
      <c r="A43" s="212" t="s">
        <v>568</v>
      </c>
      <c r="B43" s="212" t="s">
        <v>550</v>
      </c>
      <c r="C43" s="213">
        <v>23916</v>
      </c>
      <c r="D43" s="214">
        <v>18599.6</v>
      </c>
      <c r="E43" s="213">
        <v>693.56</v>
      </c>
      <c r="F43" s="214">
        <v>-17906.04</v>
      </c>
      <c r="G43" s="213">
        <v>0</v>
      </c>
      <c r="H43" s="213">
        <v>0</v>
      </c>
      <c r="I43" s="213">
        <v>0</v>
      </c>
      <c r="J43" s="213">
        <v>0</v>
      </c>
      <c r="K43" s="214">
        <v>-17906.04</v>
      </c>
      <c r="L43" s="213">
        <v>-23.92</v>
      </c>
    </row>
    <row r="44" spans="1:12" ht="13.5" thickBot="1">
      <c r="A44" s="212" t="s">
        <v>569</v>
      </c>
      <c r="B44" s="212" t="s">
        <v>551</v>
      </c>
      <c r="C44" s="213">
        <v>85000</v>
      </c>
      <c r="D44" s="214">
        <v>91953.14</v>
      </c>
      <c r="E44" s="214">
        <v>90100</v>
      </c>
      <c r="F44" s="213">
        <v>0</v>
      </c>
      <c r="G44" s="213">
        <v>0</v>
      </c>
      <c r="H44" s="214">
        <v>1050</v>
      </c>
      <c r="I44" s="213">
        <v>0</v>
      </c>
      <c r="J44" s="213">
        <v>0</v>
      </c>
      <c r="K44" s="214">
        <v>1050</v>
      </c>
      <c r="L44" s="214">
        <v>1050</v>
      </c>
    </row>
    <row r="45" spans="1:12" ht="13.5" thickBot="1">
      <c r="A45" s="212" t="s">
        <v>569</v>
      </c>
      <c r="B45" s="212" t="s">
        <v>550</v>
      </c>
      <c r="C45" s="213">
        <v>1091</v>
      </c>
      <c r="D45" s="214">
        <v>2081.53</v>
      </c>
      <c r="E45" s="214">
        <v>1156.46</v>
      </c>
      <c r="F45" s="213">
        <v>-925.07</v>
      </c>
      <c r="G45" s="213">
        <v>0</v>
      </c>
      <c r="H45" s="213">
        <v>0</v>
      </c>
      <c r="I45" s="213">
        <v>0</v>
      </c>
      <c r="J45" s="213">
        <v>0</v>
      </c>
      <c r="K45" s="213">
        <v>-925.07</v>
      </c>
      <c r="L45" s="213">
        <v>10.91</v>
      </c>
    </row>
    <row r="46" spans="1:12" ht="13.5" thickBot="1">
      <c r="A46" s="297" t="s">
        <v>570</v>
      </c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9"/>
    </row>
    <row r="47" spans="1:12" ht="13.5" thickBot="1">
      <c r="A47" s="212" t="s">
        <v>571</v>
      </c>
      <c r="B47" s="212" t="s">
        <v>551</v>
      </c>
      <c r="C47" s="213">
        <v>200</v>
      </c>
      <c r="D47" s="213">
        <v>800</v>
      </c>
      <c r="E47" s="213">
        <v>306</v>
      </c>
      <c r="F47" s="213">
        <v>0</v>
      </c>
      <c r="G47" s="213">
        <v>0</v>
      </c>
      <c r="H47" s="213">
        <v>-52</v>
      </c>
      <c r="I47" s="213">
        <v>0</v>
      </c>
      <c r="J47" s="213">
        <v>0</v>
      </c>
      <c r="K47" s="213">
        <v>-52</v>
      </c>
      <c r="L47" s="213">
        <v>-52</v>
      </c>
    </row>
    <row r="48" spans="1:12" ht="13.5" thickBot="1">
      <c r="A48" s="212" t="s">
        <v>571</v>
      </c>
      <c r="B48" s="212" t="s">
        <v>550</v>
      </c>
      <c r="C48" s="213">
        <v>2299</v>
      </c>
      <c r="D48" s="214">
        <v>26197.9</v>
      </c>
      <c r="E48" s="214">
        <v>3517.47</v>
      </c>
      <c r="F48" s="214">
        <v>-22680.43</v>
      </c>
      <c r="G48" s="213">
        <v>0</v>
      </c>
      <c r="H48" s="213">
        <v>0</v>
      </c>
      <c r="I48" s="213">
        <v>0</v>
      </c>
      <c r="J48" s="213">
        <v>0</v>
      </c>
      <c r="K48" s="214">
        <v>-22680.43</v>
      </c>
      <c r="L48" s="213">
        <v>-597.74</v>
      </c>
    </row>
    <row r="49" spans="1:12" ht="13.5" thickBot="1">
      <c r="A49" s="212" t="s">
        <v>572</v>
      </c>
      <c r="B49" s="212" t="s">
        <v>550</v>
      </c>
      <c r="C49" s="213">
        <v>1400</v>
      </c>
      <c r="D49" s="214">
        <v>10090.5</v>
      </c>
      <c r="E49" s="214">
        <v>1918</v>
      </c>
      <c r="F49" s="214">
        <v>-8172.5</v>
      </c>
      <c r="G49" s="213">
        <v>0</v>
      </c>
      <c r="H49" s="213">
        <v>0</v>
      </c>
      <c r="I49" s="213">
        <v>0</v>
      </c>
      <c r="J49" s="213">
        <v>0</v>
      </c>
      <c r="K49" s="214">
        <v>-8172.5</v>
      </c>
      <c r="L49" s="213">
        <v>294</v>
      </c>
    </row>
    <row r="50" spans="1:12" ht="13.5" thickBot="1">
      <c r="A50" s="212" t="s">
        <v>573</v>
      </c>
      <c r="B50" s="212" t="s">
        <v>550</v>
      </c>
      <c r="C50" s="213">
        <v>347</v>
      </c>
      <c r="D50" s="214">
        <v>10687.09</v>
      </c>
      <c r="E50" s="214">
        <v>2619.85</v>
      </c>
      <c r="F50" s="214">
        <v>-8067.24</v>
      </c>
      <c r="G50" s="213">
        <v>0</v>
      </c>
      <c r="H50" s="213">
        <v>0</v>
      </c>
      <c r="I50" s="213">
        <v>0</v>
      </c>
      <c r="J50" s="213">
        <v>0</v>
      </c>
      <c r="K50" s="214">
        <v>-8067.24</v>
      </c>
      <c r="L50" s="213">
        <v>220.69</v>
      </c>
    </row>
    <row r="51" spans="1:12" ht="13.5" thickBot="1">
      <c r="A51" s="212" t="s">
        <v>574</v>
      </c>
      <c r="B51" s="212" t="s">
        <v>551</v>
      </c>
      <c r="C51" s="213">
        <v>101643</v>
      </c>
      <c r="D51" s="214">
        <v>101643</v>
      </c>
      <c r="E51" s="214">
        <v>1118.07</v>
      </c>
      <c r="F51" s="213">
        <v>0</v>
      </c>
      <c r="G51" s="213">
        <v>0</v>
      </c>
      <c r="H51" s="213">
        <v>-406.58</v>
      </c>
      <c r="I51" s="213">
        <v>0</v>
      </c>
      <c r="J51" s="213">
        <v>0</v>
      </c>
      <c r="K51" s="213">
        <v>-406.58</v>
      </c>
      <c r="L51" s="213">
        <v>-406.58</v>
      </c>
    </row>
    <row r="52" spans="1:12" ht="13.5" thickBot="1">
      <c r="A52" s="212" t="s">
        <v>575</v>
      </c>
      <c r="B52" s="212" t="s">
        <v>550</v>
      </c>
      <c r="C52" s="213">
        <v>1663</v>
      </c>
      <c r="D52" s="214">
        <v>15463.94</v>
      </c>
      <c r="E52" s="214">
        <v>4440.21</v>
      </c>
      <c r="F52" s="214">
        <v>-11023.73</v>
      </c>
      <c r="G52" s="213">
        <v>0</v>
      </c>
      <c r="H52" s="213">
        <v>0</v>
      </c>
      <c r="I52" s="213">
        <v>0</v>
      </c>
      <c r="J52" s="213">
        <v>0</v>
      </c>
      <c r="K52" s="214">
        <v>-11023.73</v>
      </c>
      <c r="L52" s="213">
        <v>349.23</v>
      </c>
    </row>
    <row r="53" spans="1:12" ht="13.5" thickBot="1">
      <c r="A53" s="212" t="s">
        <v>576</v>
      </c>
      <c r="B53" s="212" t="s">
        <v>551</v>
      </c>
      <c r="C53" s="213">
        <v>2650</v>
      </c>
      <c r="D53" s="214">
        <v>45050</v>
      </c>
      <c r="E53" s="214">
        <v>1205.75</v>
      </c>
      <c r="F53" s="213">
        <v>0</v>
      </c>
      <c r="G53" s="213">
        <v>0</v>
      </c>
      <c r="H53" s="213">
        <v>13.25</v>
      </c>
      <c r="I53" s="213">
        <v>0</v>
      </c>
      <c r="J53" s="213">
        <v>0</v>
      </c>
      <c r="K53" s="213">
        <v>13.25</v>
      </c>
      <c r="L53" s="213">
        <v>13.25</v>
      </c>
    </row>
    <row r="54" spans="1:12" ht="13.5" thickBot="1">
      <c r="A54" s="297" t="s">
        <v>130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9"/>
    </row>
    <row r="55" spans="1:12" ht="13.5" thickBot="1">
      <c r="A55" s="212" t="s">
        <v>577</v>
      </c>
      <c r="B55" s="212" t="s">
        <v>551</v>
      </c>
      <c r="C55" s="213">
        <v>20000</v>
      </c>
      <c r="D55" s="214">
        <v>15032.52</v>
      </c>
      <c r="E55" s="214">
        <v>15760</v>
      </c>
      <c r="F55" s="213">
        <v>0</v>
      </c>
      <c r="G55" s="213">
        <v>0</v>
      </c>
      <c r="H55" s="213">
        <v>-96</v>
      </c>
      <c r="I55" s="213">
        <v>0</v>
      </c>
      <c r="J55" s="213">
        <v>0</v>
      </c>
      <c r="K55" s="213">
        <v>-96</v>
      </c>
      <c r="L55" s="213">
        <v>-96</v>
      </c>
    </row>
    <row r="56" spans="1:12" ht="13.5" thickBot="1">
      <c r="A56" s="212" t="s">
        <v>578</v>
      </c>
      <c r="B56" s="212" t="s">
        <v>551</v>
      </c>
      <c r="C56" s="213">
        <v>20266</v>
      </c>
      <c r="D56" s="214">
        <v>8926.39</v>
      </c>
      <c r="E56" s="214">
        <v>11308.43</v>
      </c>
      <c r="F56" s="213">
        <v>0</v>
      </c>
      <c r="G56" s="213">
        <v>0</v>
      </c>
      <c r="H56" s="213">
        <v>0</v>
      </c>
      <c r="I56" s="213">
        <v>0</v>
      </c>
      <c r="J56" s="213">
        <v>0</v>
      </c>
      <c r="K56" s="213">
        <v>0</v>
      </c>
      <c r="L56" s="213">
        <v>0</v>
      </c>
    </row>
    <row r="57" spans="1:12" ht="13.5" thickBot="1">
      <c r="A57" s="212" t="s">
        <v>578</v>
      </c>
      <c r="B57" s="212" t="s">
        <v>550</v>
      </c>
      <c r="C57" s="213">
        <v>42000</v>
      </c>
      <c r="D57" s="214">
        <v>9981.63</v>
      </c>
      <c r="E57" s="214">
        <v>23436</v>
      </c>
      <c r="F57" s="214">
        <v>13454.37</v>
      </c>
      <c r="G57" s="213">
        <v>0</v>
      </c>
      <c r="H57" s="213">
        <v>0</v>
      </c>
      <c r="I57" s="213">
        <v>0</v>
      </c>
      <c r="J57" s="213">
        <v>0</v>
      </c>
      <c r="K57" s="214">
        <v>13454.37</v>
      </c>
      <c r="L57" s="213">
        <v>0</v>
      </c>
    </row>
    <row r="58" spans="1:12" ht="13.5" thickBot="1">
      <c r="A58" s="212" t="s">
        <v>579</v>
      </c>
      <c r="B58" s="212" t="s">
        <v>551</v>
      </c>
      <c r="C58" s="213">
        <v>23000</v>
      </c>
      <c r="D58" s="214">
        <v>11113.96</v>
      </c>
      <c r="E58" s="214">
        <v>12868.5</v>
      </c>
      <c r="F58" s="213">
        <v>0</v>
      </c>
      <c r="G58" s="213">
        <v>0</v>
      </c>
      <c r="H58" s="213">
        <v>103.5</v>
      </c>
      <c r="I58" s="213">
        <v>0</v>
      </c>
      <c r="J58" s="213">
        <v>0</v>
      </c>
      <c r="K58" s="213">
        <v>103.5</v>
      </c>
      <c r="L58" s="213">
        <v>103.5</v>
      </c>
    </row>
    <row r="59" spans="1:12" ht="13.5" thickBot="1">
      <c r="A59" s="212" t="s">
        <v>579</v>
      </c>
      <c r="B59" s="212" t="s">
        <v>550</v>
      </c>
      <c r="C59" s="213">
        <v>42000</v>
      </c>
      <c r="D59" s="214">
        <v>9483.81</v>
      </c>
      <c r="E59" s="214">
        <v>23499</v>
      </c>
      <c r="F59" s="214">
        <v>14015.19</v>
      </c>
      <c r="G59" s="213">
        <v>0</v>
      </c>
      <c r="H59" s="213">
        <v>0</v>
      </c>
      <c r="I59" s="213">
        <v>0</v>
      </c>
      <c r="J59" s="213">
        <v>0</v>
      </c>
      <c r="K59" s="214">
        <v>14015.19</v>
      </c>
      <c r="L59" s="213">
        <v>189</v>
      </c>
    </row>
    <row r="60" spans="1:12" ht="13.5" thickBot="1">
      <c r="A60" s="212" t="s">
        <v>580</v>
      </c>
      <c r="B60" s="212" t="s">
        <v>550</v>
      </c>
      <c r="C60" s="213">
        <v>42000</v>
      </c>
      <c r="D60" s="214">
        <v>9525.57</v>
      </c>
      <c r="E60" s="214">
        <v>23448.6</v>
      </c>
      <c r="F60" s="214">
        <v>13923.03</v>
      </c>
      <c r="G60" s="213">
        <v>0</v>
      </c>
      <c r="H60" s="213">
        <v>0</v>
      </c>
      <c r="I60" s="213">
        <v>0</v>
      </c>
      <c r="J60" s="213">
        <v>0</v>
      </c>
      <c r="K60" s="214">
        <v>13923.03</v>
      </c>
      <c r="L60" s="213">
        <v>12.6</v>
      </c>
    </row>
    <row r="61" spans="1:12" ht="13.5" thickBot="1">
      <c r="A61" s="212" t="s">
        <v>580</v>
      </c>
      <c r="B61" s="212" t="s">
        <v>551</v>
      </c>
      <c r="C61" s="213">
        <v>61000</v>
      </c>
      <c r="D61" s="214">
        <v>29086.11</v>
      </c>
      <c r="E61" s="214">
        <v>34056.3</v>
      </c>
      <c r="F61" s="213">
        <v>0</v>
      </c>
      <c r="G61" s="213">
        <v>0</v>
      </c>
      <c r="H61" s="213">
        <v>18.3</v>
      </c>
      <c r="I61" s="213">
        <v>0</v>
      </c>
      <c r="J61" s="213">
        <v>0</v>
      </c>
      <c r="K61" s="213">
        <v>18.3</v>
      </c>
      <c r="L61" s="213">
        <v>18.3</v>
      </c>
    </row>
    <row r="62" spans="1:12" ht="13.5" thickBot="1">
      <c r="A62" s="212" t="s">
        <v>581</v>
      </c>
      <c r="B62" s="212" t="s">
        <v>550</v>
      </c>
      <c r="C62" s="213">
        <v>57000</v>
      </c>
      <c r="D62" s="214">
        <v>15830.75</v>
      </c>
      <c r="E62" s="214">
        <v>36736.5</v>
      </c>
      <c r="F62" s="214">
        <v>20905.75</v>
      </c>
      <c r="G62" s="213">
        <v>0</v>
      </c>
      <c r="H62" s="213">
        <v>0</v>
      </c>
      <c r="I62" s="213">
        <v>0</v>
      </c>
      <c r="J62" s="213">
        <v>0</v>
      </c>
      <c r="K62" s="214">
        <v>20905.75</v>
      </c>
      <c r="L62" s="213">
        <v>228</v>
      </c>
    </row>
    <row r="63" spans="1:12" ht="13.5" thickBot="1">
      <c r="A63" s="212" t="s">
        <v>581</v>
      </c>
      <c r="B63" s="212" t="s">
        <v>551</v>
      </c>
      <c r="C63" s="213">
        <v>5000</v>
      </c>
      <c r="D63" s="214">
        <v>2755.48</v>
      </c>
      <c r="E63" s="214">
        <v>3222.5</v>
      </c>
      <c r="F63" s="213">
        <v>0</v>
      </c>
      <c r="G63" s="213">
        <v>0</v>
      </c>
      <c r="H63" s="213">
        <v>20</v>
      </c>
      <c r="I63" s="213">
        <v>0</v>
      </c>
      <c r="J63" s="213">
        <v>0</v>
      </c>
      <c r="K63" s="213">
        <v>20</v>
      </c>
      <c r="L63" s="213">
        <v>20</v>
      </c>
    </row>
    <row r="64" spans="1:12" ht="13.5" thickBot="1">
      <c r="A64" s="212" t="s">
        <v>582</v>
      </c>
      <c r="B64" s="212" t="s">
        <v>551</v>
      </c>
      <c r="C64" s="213">
        <v>144796</v>
      </c>
      <c r="D64" s="214">
        <v>83483.29</v>
      </c>
      <c r="E64" s="214">
        <v>106019.63</v>
      </c>
      <c r="F64" s="213">
        <v>0</v>
      </c>
      <c r="G64" s="213">
        <v>0</v>
      </c>
      <c r="H64" s="214">
        <v>1259.72</v>
      </c>
      <c r="I64" s="213">
        <v>0</v>
      </c>
      <c r="J64" s="213">
        <v>0</v>
      </c>
      <c r="K64" s="214">
        <v>1259.72</v>
      </c>
      <c r="L64" s="214">
        <v>1259.72</v>
      </c>
    </row>
    <row r="65" spans="1:12" ht="13.5" thickBot="1">
      <c r="A65" s="212" t="s">
        <v>582</v>
      </c>
      <c r="B65" s="212" t="s">
        <v>550</v>
      </c>
      <c r="C65" s="213">
        <v>60000</v>
      </c>
      <c r="D65" s="214">
        <v>24859.27</v>
      </c>
      <c r="E65" s="214">
        <v>43932</v>
      </c>
      <c r="F65" s="214">
        <v>19072.73</v>
      </c>
      <c r="G65" s="213">
        <v>0</v>
      </c>
      <c r="H65" s="213">
        <v>0</v>
      </c>
      <c r="I65" s="213">
        <v>0</v>
      </c>
      <c r="J65" s="213">
        <v>0</v>
      </c>
      <c r="K65" s="214">
        <v>19072.73</v>
      </c>
      <c r="L65" s="213">
        <v>522</v>
      </c>
    </row>
    <row r="66" spans="1:12" ht="13.5" thickBot="1">
      <c r="A66" s="212" t="s">
        <v>583</v>
      </c>
      <c r="B66" s="212" t="s">
        <v>551</v>
      </c>
      <c r="C66" s="213">
        <v>308348</v>
      </c>
      <c r="D66" s="214">
        <v>167398.5</v>
      </c>
      <c r="E66" s="214">
        <v>226450.77</v>
      </c>
      <c r="F66" s="213">
        <v>0</v>
      </c>
      <c r="G66" s="213">
        <v>0</v>
      </c>
      <c r="H66" s="214">
        <v>3206.82</v>
      </c>
      <c r="I66" s="213">
        <v>0</v>
      </c>
      <c r="J66" s="213">
        <v>0</v>
      </c>
      <c r="K66" s="214">
        <v>3206.82</v>
      </c>
      <c r="L66" s="214">
        <v>3206.82</v>
      </c>
    </row>
    <row r="67" spans="1:12" ht="13.5" thickBot="1">
      <c r="A67" s="212" t="s">
        <v>583</v>
      </c>
      <c r="B67" s="212" t="s">
        <v>550</v>
      </c>
      <c r="C67" s="213">
        <v>42500</v>
      </c>
      <c r="D67" s="214">
        <v>13840.57</v>
      </c>
      <c r="E67" s="214">
        <v>31212</v>
      </c>
      <c r="F67" s="214">
        <v>17371.43</v>
      </c>
      <c r="G67" s="213">
        <v>0</v>
      </c>
      <c r="H67" s="213">
        <v>0</v>
      </c>
      <c r="I67" s="213">
        <v>0</v>
      </c>
      <c r="J67" s="213">
        <v>0</v>
      </c>
      <c r="K67" s="214">
        <v>17371.43</v>
      </c>
      <c r="L67" s="213">
        <v>442</v>
      </c>
    </row>
    <row r="68" spans="1:12" ht="13.5" thickBot="1">
      <c r="A68" s="212" t="s">
        <v>584</v>
      </c>
      <c r="B68" s="212" t="s">
        <v>551</v>
      </c>
      <c r="C68" s="213">
        <v>64000</v>
      </c>
      <c r="D68" s="214">
        <v>35372.04</v>
      </c>
      <c r="E68" s="214">
        <v>46131.2</v>
      </c>
      <c r="F68" s="213">
        <v>0</v>
      </c>
      <c r="G68" s="213">
        <v>0</v>
      </c>
      <c r="H68" s="213">
        <v>0</v>
      </c>
      <c r="I68" s="213">
        <v>0</v>
      </c>
      <c r="J68" s="213">
        <v>0</v>
      </c>
      <c r="K68" s="213">
        <v>0</v>
      </c>
      <c r="L68" s="213">
        <v>0</v>
      </c>
    </row>
    <row r="69" spans="1:12" ht="13.5" thickBot="1">
      <c r="A69" s="212" t="s">
        <v>585</v>
      </c>
      <c r="B69" s="212" t="s">
        <v>551</v>
      </c>
      <c r="C69" s="213">
        <v>99609</v>
      </c>
      <c r="D69" s="214">
        <v>71626.52</v>
      </c>
      <c r="E69" s="214">
        <v>80683.29</v>
      </c>
      <c r="F69" s="213">
        <v>0</v>
      </c>
      <c r="G69" s="213">
        <v>0</v>
      </c>
      <c r="H69" s="213">
        <v>0</v>
      </c>
      <c r="I69" s="213">
        <v>0</v>
      </c>
      <c r="J69" s="213">
        <v>0</v>
      </c>
      <c r="K69" s="213">
        <v>0</v>
      </c>
      <c r="L69" s="213">
        <v>0</v>
      </c>
    </row>
    <row r="70" spans="1:12" ht="13.5" thickBot="1">
      <c r="A70" s="212" t="s">
        <v>586</v>
      </c>
      <c r="B70" s="212" t="s">
        <v>551</v>
      </c>
      <c r="C70" s="213">
        <v>102000</v>
      </c>
      <c r="D70" s="214">
        <v>79316.54</v>
      </c>
      <c r="E70" s="214">
        <v>91086</v>
      </c>
      <c r="F70" s="213">
        <v>0</v>
      </c>
      <c r="G70" s="213">
        <v>0</v>
      </c>
      <c r="H70" s="214">
        <v>1326</v>
      </c>
      <c r="I70" s="213">
        <v>0</v>
      </c>
      <c r="J70" s="213">
        <v>0</v>
      </c>
      <c r="K70" s="214">
        <v>1326</v>
      </c>
      <c r="L70" s="214">
        <v>1326</v>
      </c>
    </row>
    <row r="71" spans="1:12" ht="13.5" thickBot="1">
      <c r="A71" s="297" t="s">
        <v>587</v>
      </c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9"/>
    </row>
    <row r="72" spans="1:12" ht="13.5" thickBot="1">
      <c r="A72" s="212" t="s">
        <v>588</v>
      </c>
      <c r="B72" s="212" t="s">
        <v>551</v>
      </c>
      <c r="C72" s="213">
        <v>2650</v>
      </c>
      <c r="D72" s="214">
        <v>31124.25</v>
      </c>
      <c r="E72" s="214">
        <v>31277.69</v>
      </c>
      <c r="F72" s="213">
        <v>0</v>
      </c>
      <c r="G72" s="213">
        <v>0</v>
      </c>
      <c r="H72" s="214">
        <v>1260.61</v>
      </c>
      <c r="I72" s="213">
        <v>0</v>
      </c>
      <c r="J72" s="213">
        <v>0</v>
      </c>
      <c r="K72" s="214">
        <v>1260.61</v>
      </c>
      <c r="L72" s="214">
        <v>1260.61</v>
      </c>
    </row>
    <row r="73" spans="1:12" ht="13.5" thickBot="1">
      <c r="A73" s="212" t="s">
        <v>589</v>
      </c>
      <c r="B73" s="212" t="s">
        <v>551</v>
      </c>
      <c r="C73" s="213">
        <v>2650</v>
      </c>
      <c r="D73" s="214">
        <v>11806.02</v>
      </c>
      <c r="E73" s="214">
        <v>12017.75</v>
      </c>
      <c r="F73" s="213">
        <v>0</v>
      </c>
      <c r="G73" s="213">
        <v>0</v>
      </c>
      <c r="H73" s="213">
        <v>21.99</v>
      </c>
      <c r="I73" s="213">
        <v>0</v>
      </c>
      <c r="J73" s="213">
        <v>0</v>
      </c>
      <c r="K73" s="213">
        <v>21.99</v>
      </c>
      <c r="L73" s="213">
        <v>21.99</v>
      </c>
    </row>
    <row r="74" spans="1:12" ht="13.5" thickBot="1">
      <c r="A74" s="212" t="s">
        <v>590</v>
      </c>
      <c r="B74" s="212" t="s">
        <v>551</v>
      </c>
      <c r="C74" s="213">
        <v>2530</v>
      </c>
      <c r="D74" s="214">
        <v>15724.71</v>
      </c>
      <c r="E74" s="214">
        <v>16468.53</v>
      </c>
      <c r="F74" s="213">
        <v>0</v>
      </c>
      <c r="G74" s="213">
        <v>0</v>
      </c>
      <c r="H74" s="213">
        <v>962.92</v>
      </c>
      <c r="I74" s="213">
        <v>0</v>
      </c>
      <c r="J74" s="213">
        <v>0</v>
      </c>
      <c r="K74" s="213">
        <v>962.92</v>
      </c>
      <c r="L74" s="213">
        <v>962.92</v>
      </c>
    </row>
    <row r="75" spans="1:12" ht="13.5" thickBot="1">
      <c r="A75" s="215" t="s">
        <v>591</v>
      </c>
      <c r="B75" s="215">
        <v>56</v>
      </c>
      <c r="C75" s="212"/>
      <c r="D75" s="216">
        <v>1815062.04</v>
      </c>
      <c r="E75" s="216">
        <v>1274020.07</v>
      </c>
      <c r="F75" s="216">
        <v>-145123.86</v>
      </c>
      <c r="G75" s="217">
        <v>0</v>
      </c>
      <c r="H75" s="216">
        <v>8650.9</v>
      </c>
      <c r="I75" s="217">
        <v>0</v>
      </c>
      <c r="J75" s="217">
        <v>0</v>
      </c>
      <c r="K75" s="216">
        <v>-136472.96</v>
      </c>
      <c r="L75" s="216">
        <v>10731.69</v>
      </c>
    </row>
    <row r="76" ht="12.75">
      <c r="A76" s="218"/>
    </row>
    <row r="77" ht="12.75">
      <c r="A77" s="218"/>
    </row>
    <row r="78" spans="1:13" ht="14.25">
      <c r="A78" s="424" t="s">
        <v>592</v>
      </c>
      <c r="B78" s="424"/>
      <c r="C78" s="424"/>
      <c r="D78" s="424"/>
      <c r="E78" s="424"/>
      <c r="F78" s="424"/>
      <c r="G78" s="424"/>
      <c r="H78" s="424"/>
      <c r="I78" s="424"/>
      <c r="J78" s="424"/>
      <c r="K78" s="424"/>
      <c r="L78" s="424"/>
      <c r="M78" s="423"/>
    </row>
    <row r="79" ht="17.25" thickBot="1">
      <c r="A79" s="206"/>
    </row>
    <row r="80" spans="1:12" ht="22.5">
      <c r="A80" s="207" t="s">
        <v>517</v>
      </c>
      <c r="B80" s="294" t="s">
        <v>518</v>
      </c>
      <c r="C80" s="294" t="s">
        <v>519</v>
      </c>
      <c r="D80" s="208"/>
      <c r="E80" s="208"/>
      <c r="F80" s="207" t="s">
        <v>520</v>
      </c>
      <c r="G80" s="207" t="s">
        <v>521</v>
      </c>
      <c r="H80" s="207" t="s">
        <v>522</v>
      </c>
      <c r="I80" s="207" t="s">
        <v>523</v>
      </c>
      <c r="J80" s="207" t="s">
        <v>524</v>
      </c>
      <c r="K80" s="207" t="s">
        <v>525</v>
      </c>
      <c r="L80" s="294" t="s">
        <v>526</v>
      </c>
    </row>
    <row r="81" spans="1:12" ht="22.5">
      <c r="A81" s="209" t="s">
        <v>527</v>
      </c>
      <c r="B81" s="295"/>
      <c r="C81" s="295"/>
      <c r="D81" s="209" t="s">
        <v>528</v>
      </c>
      <c r="E81" s="209" t="s">
        <v>529</v>
      </c>
      <c r="F81" s="209" t="s">
        <v>530</v>
      </c>
      <c r="G81" s="209" t="s">
        <v>531</v>
      </c>
      <c r="H81" s="209" t="s">
        <v>532</v>
      </c>
      <c r="I81" s="209" t="s">
        <v>533</v>
      </c>
      <c r="J81" s="209" t="s">
        <v>534</v>
      </c>
      <c r="K81" s="209" t="s">
        <v>535</v>
      </c>
      <c r="L81" s="295"/>
    </row>
    <row r="82" spans="1:12" ht="22.5">
      <c r="A82" s="209" t="s">
        <v>476</v>
      </c>
      <c r="B82" s="295"/>
      <c r="C82" s="295"/>
      <c r="D82" s="209" t="s">
        <v>536</v>
      </c>
      <c r="E82" s="209" t="s">
        <v>536</v>
      </c>
      <c r="F82" s="209" t="s">
        <v>537</v>
      </c>
      <c r="G82" s="209" t="s">
        <v>538</v>
      </c>
      <c r="H82" s="209" t="s">
        <v>539</v>
      </c>
      <c r="I82" s="209" t="s">
        <v>540</v>
      </c>
      <c r="J82" s="209" t="s">
        <v>541</v>
      </c>
      <c r="K82" s="209" t="s">
        <v>542</v>
      </c>
      <c r="L82" s="295"/>
    </row>
    <row r="83" spans="1:12" ht="13.5" thickBot="1">
      <c r="A83" s="210"/>
      <c r="B83" s="296"/>
      <c r="C83" s="296"/>
      <c r="D83" s="210"/>
      <c r="E83" s="210"/>
      <c r="F83" s="210" t="s">
        <v>543</v>
      </c>
      <c r="G83" s="210" t="s">
        <v>544</v>
      </c>
      <c r="H83" s="210" t="s">
        <v>545</v>
      </c>
      <c r="I83" s="210" t="s">
        <v>546</v>
      </c>
      <c r="J83" s="210" t="s">
        <v>547</v>
      </c>
      <c r="K83" s="210"/>
      <c r="L83" s="296"/>
    </row>
    <row r="84" spans="1:12" ht="13.5" thickBot="1">
      <c r="A84" s="211">
        <v>1</v>
      </c>
      <c r="B84" s="211">
        <v>2</v>
      </c>
      <c r="C84" s="211">
        <v>3</v>
      </c>
      <c r="D84" s="211">
        <v>4</v>
      </c>
      <c r="E84" s="211">
        <v>5</v>
      </c>
      <c r="F84" s="211">
        <v>6</v>
      </c>
      <c r="G84" s="211">
        <v>7</v>
      </c>
      <c r="H84" s="211">
        <v>8</v>
      </c>
      <c r="I84" s="211">
        <v>9</v>
      </c>
      <c r="J84" s="211">
        <v>10</v>
      </c>
      <c r="K84" s="211">
        <v>11</v>
      </c>
      <c r="L84" s="211">
        <v>12</v>
      </c>
    </row>
    <row r="85" spans="1:12" ht="13.5" thickBot="1">
      <c r="A85" s="297" t="s">
        <v>548</v>
      </c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9"/>
    </row>
    <row r="86" spans="1:12" ht="13.5" thickBot="1">
      <c r="A86" s="212" t="s">
        <v>549</v>
      </c>
      <c r="B86" s="212" t="s">
        <v>550</v>
      </c>
      <c r="C86" s="213">
        <v>315746</v>
      </c>
      <c r="D86" s="214">
        <v>32679.87</v>
      </c>
      <c r="E86" s="213">
        <v>0</v>
      </c>
      <c r="F86" s="214">
        <v>-32679.87</v>
      </c>
      <c r="G86" s="213">
        <v>0</v>
      </c>
      <c r="H86" s="213">
        <v>0</v>
      </c>
      <c r="I86" s="213">
        <v>0</v>
      </c>
      <c r="J86" s="213">
        <v>0</v>
      </c>
      <c r="K86" s="214">
        <v>-32679.87</v>
      </c>
      <c r="L86" s="213">
        <v>0</v>
      </c>
    </row>
    <row r="87" spans="1:12" ht="13.5" thickBot="1">
      <c r="A87" s="212" t="s">
        <v>549</v>
      </c>
      <c r="B87" s="212" t="s">
        <v>551</v>
      </c>
      <c r="C87" s="213">
        <v>100000</v>
      </c>
      <c r="D87" s="214">
        <v>4500</v>
      </c>
      <c r="E87" s="213">
        <v>0</v>
      </c>
      <c r="F87" s="213">
        <v>0</v>
      </c>
      <c r="G87" s="213">
        <v>0</v>
      </c>
      <c r="H87" s="213">
        <v>0</v>
      </c>
      <c r="I87" s="213">
        <v>0</v>
      </c>
      <c r="J87" s="213">
        <v>0</v>
      </c>
      <c r="K87" s="213">
        <v>0</v>
      </c>
      <c r="L87" s="213">
        <v>0</v>
      </c>
    </row>
    <row r="88" spans="1:12" ht="13.5" thickBot="1">
      <c r="A88" s="212" t="s">
        <v>552</v>
      </c>
      <c r="B88" s="212" t="s">
        <v>551</v>
      </c>
      <c r="C88" s="213">
        <v>28971</v>
      </c>
      <c r="D88" s="214">
        <v>49302.12</v>
      </c>
      <c r="E88" s="214">
        <v>4345.65</v>
      </c>
      <c r="F88" s="213">
        <v>0</v>
      </c>
      <c r="G88" s="213">
        <v>0</v>
      </c>
      <c r="H88" s="213">
        <v>-753.25</v>
      </c>
      <c r="I88" s="213">
        <v>0</v>
      </c>
      <c r="J88" s="213">
        <v>0</v>
      </c>
      <c r="K88" s="213">
        <v>-753.25</v>
      </c>
      <c r="L88" s="213">
        <v>-695.3</v>
      </c>
    </row>
    <row r="89" spans="1:12" ht="13.5" thickBot="1">
      <c r="A89" s="212" t="s">
        <v>553</v>
      </c>
      <c r="B89" s="212" t="s">
        <v>551</v>
      </c>
      <c r="C89" s="213">
        <v>41540</v>
      </c>
      <c r="D89" s="214">
        <v>60663.12</v>
      </c>
      <c r="E89" s="214">
        <v>3489.36</v>
      </c>
      <c r="F89" s="213">
        <v>0</v>
      </c>
      <c r="G89" s="213">
        <v>0</v>
      </c>
      <c r="H89" s="213">
        <v>-415.4</v>
      </c>
      <c r="I89" s="213">
        <v>0</v>
      </c>
      <c r="J89" s="213">
        <v>0</v>
      </c>
      <c r="K89" s="213">
        <v>-415.4</v>
      </c>
      <c r="L89" s="213">
        <v>-415.4</v>
      </c>
    </row>
    <row r="90" spans="1:12" ht="13.5" thickBot="1">
      <c r="A90" s="212" t="s">
        <v>553</v>
      </c>
      <c r="B90" s="212" t="s">
        <v>550</v>
      </c>
      <c r="C90" s="213">
        <v>7815</v>
      </c>
      <c r="D90" s="214">
        <v>6394.47</v>
      </c>
      <c r="E90" s="213">
        <v>656.46</v>
      </c>
      <c r="F90" s="214">
        <v>-5738.01</v>
      </c>
      <c r="G90" s="213">
        <v>0</v>
      </c>
      <c r="H90" s="213">
        <v>0</v>
      </c>
      <c r="I90" s="213">
        <v>0</v>
      </c>
      <c r="J90" s="213">
        <v>0</v>
      </c>
      <c r="K90" s="214">
        <v>-5738.01</v>
      </c>
      <c r="L90" s="213">
        <v>-78.15</v>
      </c>
    </row>
    <row r="91" spans="1:12" ht="13.5" thickBot="1">
      <c r="A91" s="212" t="s">
        <v>554</v>
      </c>
      <c r="B91" s="212" t="s">
        <v>551</v>
      </c>
      <c r="C91" s="213">
        <v>15723</v>
      </c>
      <c r="D91" s="214">
        <v>24016.8</v>
      </c>
      <c r="E91" s="214">
        <v>1839.59</v>
      </c>
      <c r="F91" s="213">
        <v>0</v>
      </c>
      <c r="G91" s="213">
        <v>0</v>
      </c>
      <c r="H91" s="213">
        <v>0</v>
      </c>
      <c r="I91" s="213">
        <v>0</v>
      </c>
      <c r="J91" s="213">
        <v>0</v>
      </c>
      <c r="K91" s="213">
        <v>0</v>
      </c>
      <c r="L91" s="213">
        <v>0</v>
      </c>
    </row>
    <row r="92" spans="1:12" ht="13.5" thickBot="1">
      <c r="A92" s="212" t="s">
        <v>555</v>
      </c>
      <c r="B92" s="212" t="s">
        <v>551</v>
      </c>
      <c r="C92" s="213">
        <v>30499</v>
      </c>
      <c r="D92" s="214">
        <v>46768.75</v>
      </c>
      <c r="E92" s="214">
        <v>3659.88</v>
      </c>
      <c r="F92" s="213">
        <v>0</v>
      </c>
      <c r="G92" s="213">
        <v>0</v>
      </c>
      <c r="H92" s="213">
        <v>-182.99</v>
      </c>
      <c r="I92" s="213">
        <v>0</v>
      </c>
      <c r="J92" s="213">
        <v>0</v>
      </c>
      <c r="K92" s="213">
        <v>-182.99</v>
      </c>
      <c r="L92" s="213">
        <v>-182.99</v>
      </c>
    </row>
    <row r="93" spans="1:12" ht="13.5" thickBot="1">
      <c r="A93" s="212" t="s">
        <v>555</v>
      </c>
      <c r="B93" s="212" t="s">
        <v>550</v>
      </c>
      <c r="C93" s="213">
        <v>1708</v>
      </c>
      <c r="D93" s="214">
        <v>1587.8</v>
      </c>
      <c r="E93" s="213">
        <v>204.96</v>
      </c>
      <c r="F93" s="214">
        <v>-1382.84</v>
      </c>
      <c r="G93" s="213">
        <v>0</v>
      </c>
      <c r="H93" s="213">
        <v>0</v>
      </c>
      <c r="I93" s="213">
        <v>0</v>
      </c>
      <c r="J93" s="213">
        <v>0</v>
      </c>
      <c r="K93" s="214">
        <v>-1382.84</v>
      </c>
      <c r="L93" s="213">
        <v>-10.25</v>
      </c>
    </row>
    <row r="94" spans="1:12" ht="13.5" thickBot="1">
      <c r="A94" s="212" t="s">
        <v>556</v>
      </c>
      <c r="B94" s="212" t="s">
        <v>550</v>
      </c>
      <c r="C94" s="213">
        <v>1000</v>
      </c>
      <c r="D94" s="214">
        <v>1055.25</v>
      </c>
      <c r="E94" s="213">
        <v>279</v>
      </c>
      <c r="F94" s="213">
        <v>-776.25</v>
      </c>
      <c r="G94" s="213">
        <v>0</v>
      </c>
      <c r="H94" s="213">
        <v>0</v>
      </c>
      <c r="I94" s="213">
        <v>0</v>
      </c>
      <c r="J94" s="213">
        <v>0</v>
      </c>
      <c r="K94" s="213">
        <v>-776.25</v>
      </c>
      <c r="L94" s="213">
        <v>-9</v>
      </c>
    </row>
    <row r="95" spans="1:12" ht="13.5" thickBot="1">
      <c r="A95" s="212" t="s">
        <v>556</v>
      </c>
      <c r="B95" s="212" t="s">
        <v>551</v>
      </c>
      <c r="C95" s="213">
        <v>17198</v>
      </c>
      <c r="D95" s="214">
        <v>28692.21</v>
      </c>
      <c r="E95" s="214">
        <v>4798.24</v>
      </c>
      <c r="F95" s="213">
        <v>0</v>
      </c>
      <c r="G95" s="213">
        <v>0</v>
      </c>
      <c r="H95" s="213">
        <v>-154.78</v>
      </c>
      <c r="I95" s="213">
        <v>0</v>
      </c>
      <c r="J95" s="213">
        <v>0</v>
      </c>
      <c r="K95" s="213">
        <v>-154.78</v>
      </c>
      <c r="L95" s="213">
        <v>-154.78</v>
      </c>
    </row>
    <row r="96" spans="1:12" ht="13.5" thickBot="1">
      <c r="A96" s="212" t="s">
        <v>557</v>
      </c>
      <c r="B96" s="212" t="s">
        <v>551</v>
      </c>
      <c r="C96" s="213">
        <v>10000</v>
      </c>
      <c r="D96" s="214">
        <v>7780</v>
      </c>
      <c r="E96" s="214">
        <v>1880</v>
      </c>
      <c r="F96" s="213">
        <v>0</v>
      </c>
      <c r="G96" s="213">
        <v>0</v>
      </c>
      <c r="H96" s="213">
        <v>20</v>
      </c>
      <c r="I96" s="213">
        <v>0</v>
      </c>
      <c r="J96" s="213">
        <v>0</v>
      </c>
      <c r="K96" s="213">
        <v>20</v>
      </c>
      <c r="L96" s="213">
        <v>-9</v>
      </c>
    </row>
    <row r="97" spans="1:12" ht="13.5" thickBot="1">
      <c r="A97" s="212" t="s">
        <v>557</v>
      </c>
      <c r="B97" s="212" t="s">
        <v>550</v>
      </c>
      <c r="C97" s="213">
        <v>14511</v>
      </c>
      <c r="D97" s="214">
        <v>13684.76</v>
      </c>
      <c r="E97" s="214">
        <v>2728.07</v>
      </c>
      <c r="F97" s="214">
        <v>-10956.69</v>
      </c>
      <c r="G97" s="213">
        <v>0</v>
      </c>
      <c r="H97" s="213">
        <v>0</v>
      </c>
      <c r="I97" s="213">
        <v>0</v>
      </c>
      <c r="J97" s="213">
        <v>0</v>
      </c>
      <c r="K97" s="214">
        <v>-10956.69</v>
      </c>
      <c r="L97" s="213">
        <v>-13.06</v>
      </c>
    </row>
    <row r="98" spans="1:12" ht="13.5" thickBot="1">
      <c r="A98" s="212" t="s">
        <v>558</v>
      </c>
      <c r="B98" s="212" t="s">
        <v>551</v>
      </c>
      <c r="C98" s="213">
        <v>40723</v>
      </c>
      <c r="D98" s="214">
        <v>31540.41</v>
      </c>
      <c r="E98" s="214">
        <v>10913.76</v>
      </c>
      <c r="F98" s="213">
        <v>0</v>
      </c>
      <c r="G98" s="213">
        <v>0</v>
      </c>
      <c r="H98" s="213">
        <v>285.06</v>
      </c>
      <c r="I98" s="213">
        <v>0</v>
      </c>
      <c r="J98" s="213">
        <v>0</v>
      </c>
      <c r="K98" s="213">
        <v>285.06</v>
      </c>
      <c r="L98" s="213">
        <v>244.33</v>
      </c>
    </row>
    <row r="99" spans="1:12" ht="13.5" thickBot="1">
      <c r="A99" s="212" t="s">
        <v>558</v>
      </c>
      <c r="B99" s="212" t="s">
        <v>550</v>
      </c>
      <c r="C99" s="213">
        <v>1000</v>
      </c>
      <c r="D99" s="214">
        <v>1618.05</v>
      </c>
      <c r="E99" s="213">
        <v>268</v>
      </c>
      <c r="F99" s="214">
        <v>-1350.05</v>
      </c>
      <c r="G99" s="213">
        <v>0</v>
      </c>
      <c r="H99" s="213">
        <v>0</v>
      </c>
      <c r="I99" s="213">
        <v>0</v>
      </c>
      <c r="J99" s="213">
        <v>0</v>
      </c>
      <c r="K99" s="214">
        <v>-1350.05</v>
      </c>
      <c r="L99" s="213">
        <v>6</v>
      </c>
    </row>
    <row r="100" spans="1:12" ht="13.5" thickBot="1">
      <c r="A100" s="212" t="s">
        <v>559</v>
      </c>
      <c r="B100" s="212" t="s">
        <v>551</v>
      </c>
      <c r="C100" s="213">
        <v>13000</v>
      </c>
      <c r="D100" s="214">
        <v>11744</v>
      </c>
      <c r="E100" s="214">
        <v>2472.6</v>
      </c>
      <c r="F100" s="213">
        <v>0</v>
      </c>
      <c r="G100" s="213">
        <v>0</v>
      </c>
      <c r="H100" s="213">
        <v>-10.4</v>
      </c>
      <c r="I100" s="213">
        <v>0</v>
      </c>
      <c r="J100" s="213">
        <v>0</v>
      </c>
      <c r="K100" s="213">
        <v>-10.4</v>
      </c>
      <c r="L100" s="214">
        <v>-1089.4</v>
      </c>
    </row>
    <row r="101" spans="1:12" ht="13.5" thickBot="1">
      <c r="A101" s="212" t="s">
        <v>559</v>
      </c>
      <c r="B101" s="212" t="s">
        <v>550</v>
      </c>
      <c r="C101" s="213">
        <v>5258</v>
      </c>
      <c r="D101" s="214">
        <v>4586.95</v>
      </c>
      <c r="E101" s="214">
        <v>1000.07</v>
      </c>
      <c r="F101" s="214">
        <v>-3586.88</v>
      </c>
      <c r="G101" s="213">
        <v>0</v>
      </c>
      <c r="H101" s="213">
        <v>0</v>
      </c>
      <c r="I101" s="213">
        <v>0</v>
      </c>
      <c r="J101" s="213">
        <v>0</v>
      </c>
      <c r="K101" s="214">
        <v>-3586.88</v>
      </c>
      <c r="L101" s="213">
        <v>-440.62</v>
      </c>
    </row>
    <row r="102" spans="1:12" ht="13.5" thickBot="1">
      <c r="A102" s="212" t="s">
        <v>560</v>
      </c>
      <c r="B102" s="212" t="s">
        <v>550</v>
      </c>
      <c r="C102" s="213">
        <v>2000</v>
      </c>
      <c r="D102" s="214">
        <v>1407</v>
      </c>
      <c r="E102" s="213">
        <v>0</v>
      </c>
      <c r="F102" s="214">
        <v>-1407</v>
      </c>
      <c r="G102" s="213">
        <v>0</v>
      </c>
      <c r="H102" s="213">
        <v>0</v>
      </c>
      <c r="I102" s="213">
        <v>0</v>
      </c>
      <c r="J102" s="213">
        <v>0</v>
      </c>
      <c r="K102" s="214">
        <v>-1407</v>
      </c>
      <c r="L102" s="213">
        <v>0</v>
      </c>
    </row>
    <row r="103" spans="1:12" ht="13.5" thickBot="1">
      <c r="A103" s="212" t="s">
        <v>561</v>
      </c>
      <c r="B103" s="212" t="s">
        <v>550</v>
      </c>
      <c r="C103" s="213">
        <v>10519</v>
      </c>
      <c r="D103" s="214">
        <v>32854.92</v>
      </c>
      <c r="E103" s="214">
        <v>6837.35</v>
      </c>
      <c r="F103" s="214">
        <v>-26017.57</v>
      </c>
      <c r="G103" s="213">
        <v>0</v>
      </c>
      <c r="H103" s="213">
        <v>0</v>
      </c>
      <c r="I103" s="213">
        <v>0</v>
      </c>
      <c r="J103" s="213">
        <v>0</v>
      </c>
      <c r="K103" s="214">
        <v>-26017.57</v>
      </c>
      <c r="L103" s="213">
        <v>0</v>
      </c>
    </row>
    <row r="104" spans="1:12" ht="13.5" thickBot="1">
      <c r="A104" s="212" t="s">
        <v>562</v>
      </c>
      <c r="B104" s="212" t="s">
        <v>551</v>
      </c>
      <c r="C104" s="213">
        <v>2000</v>
      </c>
      <c r="D104" s="214">
        <v>2579.12</v>
      </c>
      <c r="E104" s="214">
        <v>1200</v>
      </c>
      <c r="F104" s="213">
        <v>0</v>
      </c>
      <c r="G104" s="213">
        <v>0</v>
      </c>
      <c r="H104" s="213">
        <v>0</v>
      </c>
      <c r="I104" s="213">
        <v>0</v>
      </c>
      <c r="J104" s="213">
        <v>0</v>
      </c>
      <c r="K104" s="213">
        <v>0</v>
      </c>
      <c r="L104" s="213">
        <v>0</v>
      </c>
    </row>
    <row r="105" spans="1:12" ht="13.5" thickBot="1">
      <c r="A105" s="212" t="s">
        <v>563</v>
      </c>
      <c r="B105" s="212" t="s">
        <v>551</v>
      </c>
      <c r="C105" s="213">
        <v>31351</v>
      </c>
      <c r="D105" s="214">
        <v>32486.1</v>
      </c>
      <c r="E105" s="214">
        <v>3291.86</v>
      </c>
      <c r="F105" s="213">
        <v>0</v>
      </c>
      <c r="G105" s="213">
        <v>0</v>
      </c>
      <c r="H105" s="213">
        <v>-815.12</v>
      </c>
      <c r="I105" s="213">
        <v>0</v>
      </c>
      <c r="J105" s="213">
        <v>0</v>
      </c>
      <c r="K105" s="213">
        <v>-815.12</v>
      </c>
      <c r="L105" s="213">
        <v>0</v>
      </c>
    </row>
    <row r="106" spans="1:12" ht="13.5" thickBot="1">
      <c r="A106" s="212" t="s">
        <v>564</v>
      </c>
      <c r="B106" s="212" t="s">
        <v>550</v>
      </c>
      <c r="C106" s="213">
        <v>21</v>
      </c>
      <c r="D106" s="214">
        <v>52617.79</v>
      </c>
      <c r="E106" s="214">
        <v>24885</v>
      </c>
      <c r="F106" s="214">
        <v>-27732.79</v>
      </c>
      <c r="G106" s="213">
        <v>0</v>
      </c>
      <c r="H106" s="213">
        <v>0</v>
      </c>
      <c r="I106" s="213">
        <v>0</v>
      </c>
      <c r="J106" s="213">
        <v>0</v>
      </c>
      <c r="K106" s="214">
        <v>-27732.79</v>
      </c>
      <c r="L106" s="213">
        <v>0</v>
      </c>
    </row>
    <row r="107" spans="1:12" ht="13.5" thickBot="1">
      <c r="A107" s="212" t="s">
        <v>565</v>
      </c>
      <c r="B107" s="212" t="s">
        <v>551</v>
      </c>
      <c r="C107" s="213">
        <v>222336</v>
      </c>
      <c r="D107" s="214">
        <v>222336</v>
      </c>
      <c r="E107" s="214">
        <v>122284.8</v>
      </c>
      <c r="F107" s="213">
        <v>0</v>
      </c>
      <c r="G107" s="213">
        <v>0</v>
      </c>
      <c r="H107" s="214">
        <v>-11116.8</v>
      </c>
      <c r="I107" s="213">
        <v>0</v>
      </c>
      <c r="J107" s="213">
        <v>0</v>
      </c>
      <c r="K107" s="214">
        <v>-11116.8</v>
      </c>
      <c r="L107" s="214">
        <v>-10894.46</v>
      </c>
    </row>
    <row r="108" spans="1:12" ht="13.5" thickBot="1">
      <c r="A108" s="212" t="s">
        <v>565</v>
      </c>
      <c r="B108" s="212" t="s">
        <v>550</v>
      </c>
      <c r="C108" s="213">
        <v>141593</v>
      </c>
      <c r="D108" s="214">
        <v>141593</v>
      </c>
      <c r="E108" s="214">
        <v>77876.15</v>
      </c>
      <c r="F108" s="214">
        <v>-63716.85</v>
      </c>
      <c r="G108" s="213">
        <v>0</v>
      </c>
      <c r="H108" s="213">
        <v>0</v>
      </c>
      <c r="I108" s="213">
        <v>0</v>
      </c>
      <c r="J108" s="213">
        <v>0</v>
      </c>
      <c r="K108" s="214">
        <v>-63716.85</v>
      </c>
      <c r="L108" s="214">
        <v>-6938.06</v>
      </c>
    </row>
    <row r="109" spans="1:12" ht="13.5" thickBot="1">
      <c r="A109" s="212" t="s">
        <v>566</v>
      </c>
      <c r="B109" s="212" t="s">
        <v>551</v>
      </c>
      <c r="C109" s="213">
        <v>37883</v>
      </c>
      <c r="D109" s="214">
        <v>19473.43</v>
      </c>
      <c r="E109" s="213">
        <v>757.66</v>
      </c>
      <c r="F109" s="213">
        <v>0</v>
      </c>
      <c r="G109" s="213">
        <v>0</v>
      </c>
      <c r="H109" s="213">
        <v>-420.5</v>
      </c>
      <c r="I109" s="213">
        <v>0</v>
      </c>
      <c r="J109" s="213">
        <v>0</v>
      </c>
      <c r="K109" s="213">
        <v>-420.5</v>
      </c>
      <c r="L109" s="213">
        <v>-265.18</v>
      </c>
    </row>
    <row r="110" spans="1:12" ht="13.5" thickBot="1">
      <c r="A110" s="212" t="s">
        <v>567</v>
      </c>
      <c r="B110" s="212" t="s">
        <v>550</v>
      </c>
      <c r="C110" s="213">
        <v>16020</v>
      </c>
      <c r="D110" s="214">
        <v>7469.99</v>
      </c>
      <c r="E110" s="213">
        <v>192.24</v>
      </c>
      <c r="F110" s="214">
        <v>-7277.75</v>
      </c>
      <c r="G110" s="213">
        <v>0</v>
      </c>
      <c r="H110" s="213">
        <v>0</v>
      </c>
      <c r="I110" s="213">
        <v>0</v>
      </c>
      <c r="J110" s="213">
        <v>0</v>
      </c>
      <c r="K110" s="214">
        <v>-7277.75</v>
      </c>
      <c r="L110" s="213">
        <v>-48.06</v>
      </c>
    </row>
    <row r="111" spans="1:12" ht="13.5" thickBot="1">
      <c r="A111" s="212" t="s">
        <v>567</v>
      </c>
      <c r="B111" s="212" t="s">
        <v>551</v>
      </c>
      <c r="C111" s="213">
        <v>12395</v>
      </c>
      <c r="D111" s="214">
        <v>4410.5</v>
      </c>
      <c r="E111" s="213">
        <v>148.74</v>
      </c>
      <c r="F111" s="213">
        <v>0</v>
      </c>
      <c r="G111" s="213">
        <v>0</v>
      </c>
      <c r="H111" s="213">
        <v>37.18</v>
      </c>
      <c r="I111" s="213">
        <v>0</v>
      </c>
      <c r="J111" s="213">
        <v>0</v>
      </c>
      <c r="K111" s="213">
        <v>37.18</v>
      </c>
      <c r="L111" s="213">
        <v>-37.19</v>
      </c>
    </row>
    <row r="112" spans="1:12" ht="13.5" thickBot="1">
      <c r="A112" s="212" t="s">
        <v>568</v>
      </c>
      <c r="B112" s="212" t="s">
        <v>551</v>
      </c>
      <c r="C112" s="213">
        <v>10000</v>
      </c>
      <c r="D112" s="214">
        <v>2365</v>
      </c>
      <c r="E112" s="213">
        <v>250</v>
      </c>
      <c r="F112" s="213">
        <v>0</v>
      </c>
      <c r="G112" s="213">
        <v>0</v>
      </c>
      <c r="H112" s="213">
        <v>-50</v>
      </c>
      <c r="I112" s="213">
        <v>0</v>
      </c>
      <c r="J112" s="213">
        <v>0</v>
      </c>
      <c r="K112" s="213">
        <v>-50</v>
      </c>
      <c r="L112" s="213">
        <v>-40</v>
      </c>
    </row>
    <row r="113" spans="1:12" ht="13.5" thickBot="1">
      <c r="A113" s="212" t="s">
        <v>568</v>
      </c>
      <c r="B113" s="212" t="s">
        <v>550</v>
      </c>
      <c r="C113" s="213">
        <v>23916</v>
      </c>
      <c r="D113" s="214">
        <v>18599.6</v>
      </c>
      <c r="E113" s="213">
        <v>597.9</v>
      </c>
      <c r="F113" s="214">
        <v>-18001.7</v>
      </c>
      <c r="G113" s="213">
        <v>0</v>
      </c>
      <c r="H113" s="213">
        <v>0</v>
      </c>
      <c r="I113" s="213">
        <v>0</v>
      </c>
      <c r="J113" s="213">
        <v>0</v>
      </c>
      <c r="K113" s="214">
        <v>-18001.7</v>
      </c>
      <c r="L113" s="213">
        <v>-95.66</v>
      </c>
    </row>
    <row r="114" spans="1:12" ht="13.5" thickBot="1">
      <c r="A114" s="212" t="s">
        <v>569</v>
      </c>
      <c r="B114" s="212" t="s">
        <v>551</v>
      </c>
      <c r="C114" s="213">
        <v>85000</v>
      </c>
      <c r="D114" s="214">
        <v>91953.14</v>
      </c>
      <c r="E114" s="214">
        <v>87550</v>
      </c>
      <c r="F114" s="213">
        <v>0</v>
      </c>
      <c r="G114" s="213">
        <v>0</v>
      </c>
      <c r="H114" s="214">
        <v>-1500</v>
      </c>
      <c r="I114" s="213">
        <v>0</v>
      </c>
      <c r="J114" s="213">
        <v>0</v>
      </c>
      <c r="K114" s="214">
        <v>-1500</v>
      </c>
      <c r="L114" s="214">
        <v>-2550</v>
      </c>
    </row>
    <row r="115" spans="1:12" ht="13.5" thickBot="1">
      <c r="A115" s="212" t="s">
        <v>569</v>
      </c>
      <c r="B115" s="212" t="s">
        <v>550</v>
      </c>
      <c r="C115" s="213">
        <v>1091</v>
      </c>
      <c r="D115" s="214">
        <v>2081.53</v>
      </c>
      <c r="E115" s="214">
        <v>1123.73</v>
      </c>
      <c r="F115" s="213">
        <v>-957.8</v>
      </c>
      <c r="G115" s="213">
        <v>0</v>
      </c>
      <c r="H115" s="213">
        <v>0</v>
      </c>
      <c r="I115" s="213">
        <v>0</v>
      </c>
      <c r="J115" s="213">
        <v>0</v>
      </c>
      <c r="K115" s="213">
        <v>-957.8</v>
      </c>
      <c r="L115" s="213">
        <v>-32.73</v>
      </c>
    </row>
    <row r="116" spans="1:12" ht="13.5" thickBot="1">
      <c r="A116" s="297" t="s">
        <v>570</v>
      </c>
      <c r="B116" s="298"/>
      <c r="C116" s="298"/>
      <c r="D116" s="298"/>
      <c r="E116" s="298"/>
      <c r="F116" s="298"/>
      <c r="G116" s="298"/>
      <c r="H116" s="298"/>
      <c r="I116" s="298"/>
      <c r="J116" s="298"/>
      <c r="K116" s="298"/>
      <c r="L116" s="299"/>
    </row>
    <row r="117" spans="1:12" ht="13.5" thickBot="1">
      <c r="A117" s="212" t="s">
        <v>571</v>
      </c>
      <c r="B117" s="212" t="s">
        <v>551</v>
      </c>
      <c r="C117" s="213">
        <v>200</v>
      </c>
      <c r="D117" s="213">
        <v>800</v>
      </c>
      <c r="E117" s="213">
        <v>276</v>
      </c>
      <c r="F117" s="213">
        <v>0</v>
      </c>
      <c r="G117" s="213">
        <v>0</v>
      </c>
      <c r="H117" s="213">
        <v>-82</v>
      </c>
      <c r="I117" s="213">
        <v>0</v>
      </c>
      <c r="J117" s="213">
        <v>0</v>
      </c>
      <c r="K117" s="213">
        <v>-82</v>
      </c>
      <c r="L117" s="213">
        <v>-30</v>
      </c>
    </row>
    <row r="118" spans="1:12" ht="13.5" thickBot="1">
      <c r="A118" s="212" t="s">
        <v>571</v>
      </c>
      <c r="B118" s="212" t="s">
        <v>550</v>
      </c>
      <c r="C118" s="213">
        <v>2299</v>
      </c>
      <c r="D118" s="214">
        <v>26197.9</v>
      </c>
      <c r="E118" s="214">
        <v>3172.62</v>
      </c>
      <c r="F118" s="214">
        <v>-23025.28</v>
      </c>
      <c r="G118" s="213">
        <v>0</v>
      </c>
      <c r="H118" s="213">
        <v>0</v>
      </c>
      <c r="I118" s="213">
        <v>0</v>
      </c>
      <c r="J118" s="213">
        <v>0</v>
      </c>
      <c r="K118" s="214">
        <v>-23025.28</v>
      </c>
      <c r="L118" s="213">
        <v>-344.85</v>
      </c>
    </row>
    <row r="119" spans="1:12" ht="13.5" thickBot="1">
      <c r="A119" s="212" t="s">
        <v>572</v>
      </c>
      <c r="B119" s="212" t="s">
        <v>550</v>
      </c>
      <c r="C119" s="213">
        <v>1400</v>
      </c>
      <c r="D119" s="214">
        <v>10090.5</v>
      </c>
      <c r="E119" s="214">
        <v>1876</v>
      </c>
      <c r="F119" s="214">
        <v>-8214.5</v>
      </c>
      <c r="G119" s="213">
        <v>0</v>
      </c>
      <c r="H119" s="213">
        <v>0</v>
      </c>
      <c r="I119" s="213">
        <v>0</v>
      </c>
      <c r="J119" s="213">
        <v>0</v>
      </c>
      <c r="K119" s="214">
        <v>-8214.5</v>
      </c>
      <c r="L119" s="213">
        <v>-42</v>
      </c>
    </row>
    <row r="120" spans="1:12" ht="13.5" thickBot="1">
      <c r="A120" s="212" t="s">
        <v>573</v>
      </c>
      <c r="B120" s="212" t="s">
        <v>550</v>
      </c>
      <c r="C120" s="213">
        <v>347</v>
      </c>
      <c r="D120" s="214">
        <v>10687.09</v>
      </c>
      <c r="E120" s="214">
        <v>2515.75</v>
      </c>
      <c r="F120" s="214">
        <v>-8171.34</v>
      </c>
      <c r="G120" s="213">
        <v>0</v>
      </c>
      <c r="H120" s="213">
        <v>0</v>
      </c>
      <c r="I120" s="213">
        <v>0</v>
      </c>
      <c r="J120" s="213">
        <v>0</v>
      </c>
      <c r="K120" s="214">
        <v>-8171.34</v>
      </c>
      <c r="L120" s="213">
        <v>-104.1</v>
      </c>
    </row>
    <row r="121" spans="1:12" ht="13.5" thickBot="1">
      <c r="A121" s="212" t="s">
        <v>574</v>
      </c>
      <c r="B121" s="212" t="s">
        <v>551</v>
      </c>
      <c r="C121" s="213">
        <v>101643</v>
      </c>
      <c r="D121" s="214">
        <v>101643</v>
      </c>
      <c r="E121" s="214">
        <v>1219.72</v>
      </c>
      <c r="F121" s="213">
        <v>0</v>
      </c>
      <c r="G121" s="213">
        <v>0</v>
      </c>
      <c r="H121" s="213">
        <v>-304.93</v>
      </c>
      <c r="I121" s="213">
        <v>0</v>
      </c>
      <c r="J121" s="213">
        <v>0</v>
      </c>
      <c r="K121" s="213">
        <v>-304.93</v>
      </c>
      <c r="L121" s="213">
        <v>101.65</v>
      </c>
    </row>
    <row r="122" spans="1:12" ht="13.5" thickBot="1">
      <c r="A122" s="212" t="s">
        <v>575</v>
      </c>
      <c r="B122" s="212" t="s">
        <v>550</v>
      </c>
      <c r="C122" s="213">
        <v>1663</v>
      </c>
      <c r="D122" s="214">
        <v>15463.94</v>
      </c>
      <c r="E122" s="214">
        <v>4323.8</v>
      </c>
      <c r="F122" s="214">
        <v>-11140.14</v>
      </c>
      <c r="G122" s="213">
        <v>0</v>
      </c>
      <c r="H122" s="213">
        <v>0</v>
      </c>
      <c r="I122" s="213">
        <v>0</v>
      </c>
      <c r="J122" s="213">
        <v>0</v>
      </c>
      <c r="K122" s="214">
        <v>-11140.14</v>
      </c>
      <c r="L122" s="213">
        <v>-116.41</v>
      </c>
    </row>
    <row r="123" spans="1:12" ht="13.5" thickBot="1">
      <c r="A123" s="212" t="s">
        <v>576</v>
      </c>
      <c r="B123" s="212" t="s">
        <v>551</v>
      </c>
      <c r="C123" s="213">
        <v>2650</v>
      </c>
      <c r="D123" s="214">
        <v>45050</v>
      </c>
      <c r="E123" s="214">
        <v>1192.5</v>
      </c>
      <c r="F123" s="213">
        <v>0</v>
      </c>
      <c r="G123" s="213">
        <v>0</v>
      </c>
      <c r="H123" s="213">
        <v>0</v>
      </c>
      <c r="I123" s="213">
        <v>0</v>
      </c>
      <c r="J123" s="213">
        <v>0</v>
      </c>
      <c r="K123" s="213">
        <v>0</v>
      </c>
      <c r="L123" s="213">
        <v>-13.25</v>
      </c>
    </row>
    <row r="124" spans="1:12" ht="13.5" thickBot="1">
      <c r="A124" s="297" t="s">
        <v>130</v>
      </c>
      <c r="B124" s="298"/>
      <c r="C124" s="298"/>
      <c r="D124" s="298"/>
      <c r="E124" s="298"/>
      <c r="F124" s="298"/>
      <c r="G124" s="298"/>
      <c r="H124" s="298"/>
      <c r="I124" s="298"/>
      <c r="J124" s="298"/>
      <c r="K124" s="298"/>
      <c r="L124" s="299"/>
    </row>
    <row r="125" spans="1:12" ht="13.5" thickBot="1">
      <c r="A125" s="212" t="s">
        <v>577</v>
      </c>
      <c r="B125" s="212" t="s">
        <v>551</v>
      </c>
      <c r="C125" s="213">
        <v>20000</v>
      </c>
      <c r="D125" s="214">
        <v>13153.45</v>
      </c>
      <c r="E125" s="214">
        <v>13792</v>
      </c>
      <c r="F125" s="213">
        <v>0</v>
      </c>
      <c r="G125" s="213">
        <v>0</v>
      </c>
      <c r="H125" s="213">
        <v>-184.93</v>
      </c>
      <c r="I125" s="213">
        <v>0</v>
      </c>
      <c r="J125" s="213">
        <v>0</v>
      </c>
      <c r="K125" s="213">
        <v>-184.93</v>
      </c>
      <c r="L125" s="213">
        <v>-88.93</v>
      </c>
    </row>
    <row r="126" spans="1:12" ht="13.5" thickBot="1">
      <c r="A126" s="212" t="s">
        <v>578</v>
      </c>
      <c r="B126" s="212" t="s">
        <v>551</v>
      </c>
      <c r="C126" s="213">
        <v>20266</v>
      </c>
      <c r="D126" s="214">
        <v>8926.39</v>
      </c>
      <c r="E126" s="214">
        <v>11308.43</v>
      </c>
      <c r="F126" s="213">
        <v>0</v>
      </c>
      <c r="G126" s="213">
        <v>0</v>
      </c>
      <c r="H126" s="213">
        <v>0</v>
      </c>
      <c r="I126" s="213">
        <v>0</v>
      </c>
      <c r="J126" s="213">
        <v>0</v>
      </c>
      <c r="K126" s="213">
        <v>0</v>
      </c>
      <c r="L126" s="213">
        <v>0</v>
      </c>
    </row>
    <row r="127" spans="1:12" ht="13.5" thickBot="1">
      <c r="A127" s="212" t="s">
        <v>578</v>
      </c>
      <c r="B127" s="212" t="s">
        <v>550</v>
      </c>
      <c r="C127" s="213">
        <v>42000</v>
      </c>
      <c r="D127" s="214">
        <v>9981.63</v>
      </c>
      <c r="E127" s="214">
        <v>23436</v>
      </c>
      <c r="F127" s="214">
        <v>13454.37</v>
      </c>
      <c r="G127" s="213">
        <v>0</v>
      </c>
      <c r="H127" s="213">
        <v>0</v>
      </c>
      <c r="I127" s="213">
        <v>0</v>
      </c>
      <c r="J127" s="213">
        <v>0</v>
      </c>
      <c r="K127" s="214">
        <v>13454.37</v>
      </c>
      <c r="L127" s="213">
        <v>0</v>
      </c>
    </row>
    <row r="128" spans="1:12" ht="13.5" thickBot="1">
      <c r="A128" s="212" t="s">
        <v>579</v>
      </c>
      <c r="B128" s="212" t="s">
        <v>551</v>
      </c>
      <c r="C128" s="213">
        <v>23000</v>
      </c>
      <c r="D128" s="214">
        <v>11113.96</v>
      </c>
      <c r="E128" s="214">
        <v>12868.5</v>
      </c>
      <c r="F128" s="213">
        <v>0</v>
      </c>
      <c r="G128" s="213">
        <v>0</v>
      </c>
      <c r="H128" s="213">
        <v>103.5</v>
      </c>
      <c r="I128" s="213">
        <v>0</v>
      </c>
      <c r="J128" s="213">
        <v>0</v>
      </c>
      <c r="K128" s="213">
        <v>103.5</v>
      </c>
      <c r="L128" s="213">
        <v>0</v>
      </c>
    </row>
    <row r="129" spans="1:12" ht="13.5" thickBot="1">
      <c r="A129" s="212" t="s">
        <v>579</v>
      </c>
      <c r="B129" s="212" t="s">
        <v>550</v>
      </c>
      <c r="C129" s="213">
        <v>42000</v>
      </c>
      <c r="D129" s="214">
        <v>9483.81</v>
      </c>
      <c r="E129" s="214">
        <v>23499</v>
      </c>
      <c r="F129" s="214">
        <v>14015.19</v>
      </c>
      <c r="G129" s="213">
        <v>0</v>
      </c>
      <c r="H129" s="213">
        <v>0</v>
      </c>
      <c r="I129" s="213">
        <v>0</v>
      </c>
      <c r="J129" s="213">
        <v>0</v>
      </c>
      <c r="K129" s="214">
        <v>14015.19</v>
      </c>
      <c r="L129" s="213">
        <v>0</v>
      </c>
    </row>
    <row r="130" spans="1:12" ht="13.5" thickBot="1">
      <c r="A130" s="212" t="s">
        <v>580</v>
      </c>
      <c r="B130" s="212" t="s">
        <v>550</v>
      </c>
      <c r="C130" s="213">
        <v>42000</v>
      </c>
      <c r="D130" s="214">
        <v>9525.57</v>
      </c>
      <c r="E130" s="214">
        <v>23511.6</v>
      </c>
      <c r="F130" s="214">
        <v>13986.03</v>
      </c>
      <c r="G130" s="213">
        <v>0</v>
      </c>
      <c r="H130" s="213">
        <v>0</v>
      </c>
      <c r="I130" s="213">
        <v>0</v>
      </c>
      <c r="J130" s="213">
        <v>0</v>
      </c>
      <c r="K130" s="214">
        <v>13986.03</v>
      </c>
      <c r="L130" s="213">
        <v>63</v>
      </c>
    </row>
    <row r="131" spans="1:12" ht="13.5" thickBot="1">
      <c r="A131" s="212" t="s">
        <v>580</v>
      </c>
      <c r="B131" s="212" t="s">
        <v>551</v>
      </c>
      <c r="C131" s="213">
        <v>61000</v>
      </c>
      <c r="D131" s="214">
        <v>29086.11</v>
      </c>
      <c r="E131" s="214">
        <v>34147.8</v>
      </c>
      <c r="F131" s="213">
        <v>0</v>
      </c>
      <c r="G131" s="213">
        <v>0</v>
      </c>
      <c r="H131" s="213">
        <v>109.8</v>
      </c>
      <c r="I131" s="213">
        <v>0</v>
      </c>
      <c r="J131" s="213">
        <v>0</v>
      </c>
      <c r="K131" s="213">
        <v>109.8</v>
      </c>
      <c r="L131" s="213">
        <v>91.5</v>
      </c>
    </row>
    <row r="132" spans="1:12" ht="13.5" thickBot="1">
      <c r="A132" s="212" t="s">
        <v>581</v>
      </c>
      <c r="B132" s="212" t="s">
        <v>550</v>
      </c>
      <c r="C132" s="213">
        <v>57000</v>
      </c>
      <c r="D132" s="214">
        <v>15830.75</v>
      </c>
      <c r="E132" s="214">
        <v>36884.7</v>
      </c>
      <c r="F132" s="214">
        <v>21053.95</v>
      </c>
      <c r="G132" s="213">
        <v>0</v>
      </c>
      <c r="H132" s="213">
        <v>0</v>
      </c>
      <c r="I132" s="213">
        <v>0</v>
      </c>
      <c r="J132" s="213">
        <v>0</v>
      </c>
      <c r="K132" s="214">
        <v>21053.95</v>
      </c>
      <c r="L132" s="213">
        <v>148.2</v>
      </c>
    </row>
    <row r="133" spans="1:12" ht="13.5" thickBot="1">
      <c r="A133" s="212" t="s">
        <v>581</v>
      </c>
      <c r="B133" s="212" t="s">
        <v>551</v>
      </c>
      <c r="C133" s="213">
        <v>5000</v>
      </c>
      <c r="D133" s="214">
        <v>2755.48</v>
      </c>
      <c r="E133" s="214">
        <v>3235.5</v>
      </c>
      <c r="F133" s="213">
        <v>0</v>
      </c>
      <c r="G133" s="213">
        <v>0</v>
      </c>
      <c r="H133" s="213">
        <v>33</v>
      </c>
      <c r="I133" s="213">
        <v>0</v>
      </c>
      <c r="J133" s="213">
        <v>0</v>
      </c>
      <c r="K133" s="213">
        <v>33</v>
      </c>
      <c r="L133" s="213">
        <v>13</v>
      </c>
    </row>
    <row r="134" spans="1:12" ht="13.5" thickBot="1">
      <c r="A134" s="212" t="s">
        <v>582</v>
      </c>
      <c r="B134" s="212" t="s">
        <v>551</v>
      </c>
      <c r="C134" s="213">
        <v>144796</v>
      </c>
      <c r="D134" s="214">
        <v>83483.29</v>
      </c>
      <c r="E134" s="214">
        <v>106019.63</v>
      </c>
      <c r="F134" s="213">
        <v>0</v>
      </c>
      <c r="G134" s="213">
        <v>0</v>
      </c>
      <c r="H134" s="214">
        <v>1259.72</v>
      </c>
      <c r="I134" s="213">
        <v>0</v>
      </c>
      <c r="J134" s="213">
        <v>0</v>
      </c>
      <c r="K134" s="214">
        <v>1259.72</v>
      </c>
      <c r="L134" s="213">
        <v>0</v>
      </c>
    </row>
    <row r="135" spans="1:12" ht="13.5" thickBot="1">
      <c r="A135" s="212" t="s">
        <v>582</v>
      </c>
      <c r="B135" s="212" t="s">
        <v>550</v>
      </c>
      <c r="C135" s="213">
        <v>60000</v>
      </c>
      <c r="D135" s="214">
        <v>24859.27</v>
      </c>
      <c r="E135" s="214">
        <v>43932</v>
      </c>
      <c r="F135" s="214">
        <v>19072.73</v>
      </c>
      <c r="G135" s="213">
        <v>0</v>
      </c>
      <c r="H135" s="213">
        <v>0</v>
      </c>
      <c r="I135" s="213">
        <v>0</v>
      </c>
      <c r="J135" s="213">
        <v>0</v>
      </c>
      <c r="K135" s="214">
        <v>19072.73</v>
      </c>
      <c r="L135" s="213">
        <v>0</v>
      </c>
    </row>
    <row r="136" spans="1:12" ht="13.5" thickBot="1">
      <c r="A136" s="212" t="s">
        <v>583</v>
      </c>
      <c r="B136" s="212" t="s">
        <v>551</v>
      </c>
      <c r="C136" s="213">
        <v>308348</v>
      </c>
      <c r="D136" s="214">
        <v>167398.5</v>
      </c>
      <c r="E136" s="214">
        <v>226944.13</v>
      </c>
      <c r="F136" s="213">
        <v>0</v>
      </c>
      <c r="G136" s="213">
        <v>0</v>
      </c>
      <c r="H136" s="214">
        <v>3700.18</v>
      </c>
      <c r="I136" s="213">
        <v>0</v>
      </c>
      <c r="J136" s="213">
        <v>0</v>
      </c>
      <c r="K136" s="214">
        <v>3700.18</v>
      </c>
      <c r="L136" s="213">
        <v>493.36</v>
      </c>
    </row>
    <row r="137" spans="1:12" ht="13.5" thickBot="1">
      <c r="A137" s="212" t="s">
        <v>583</v>
      </c>
      <c r="B137" s="212" t="s">
        <v>550</v>
      </c>
      <c r="C137" s="213">
        <v>42500</v>
      </c>
      <c r="D137" s="214">
        <v>13840.57</v>
      </c>
      <c r="E137" s="214">
        <v>31280</v>
      </c>
      <c r="F137" s="214">
        <v>17439.43</v>
      </c>
      <c r="G137" s="213">
        <v>0</v>
      </c>
      <c r="H137" s="213">
        <v>0</v>
      </c>
      <c r="I137" s="213">
        <v>0</v>
      </c>
      <c r="J137" s="213">
        <v>0</v>
      </c>
      <c r="K137" s="214">
        <v>17439.43</v>
      </c>
      <c r="L137" s="213">
        <v>68</v>
      </c>
    </row>
    <row r="138" spans="1:12" ht="13.5" thickBot="1">
      <c r="A138" s="212" t="s">
        <v>584</v>
      </c>
      <c r="B138" s="212" t="s">
        <v>551</v>
      </c>
      <c r="C138" s="213">
        <v>64000</v>
      </c>
      <c r="D138" s="214">
        <v>35372.04</v>
      </c>
      <c r="E138" s="214">
        <v>46457.6</v>
      </c>
      <c r="F138" s="213">
        <v>0</v>
      </c>
      <c r="G138" s="213">
        <v>0</v>
      </c>
      <c r="H138" s="213">
        <v>326.4</v>
      </c>
      <c r="I138" s="213">
        <v>0</v>
      </c>
      <c r="J138" s="213">
        <v>0</v>
      </c>
      <c r="K138" s="213">
        <v>326.4</v>
      </c>
      <c r="L138" s="213">
        <v>326.4</v>
      </c>
    </row>
    <row r="139" spans="1:12" ht="13.5" thickBot="1">
      <c r="A139" s="212" t="s">
        <v>585</v>
      </c>
      <c r="B139" s="212" t="s">
        <v>551</v>
      </c>
      <c r="C139" s="213">
        <v>99609</v>
      </c>
      <c r="D139" s="214">
        <v>71626.52</v>
      </c>
      <c r="E139" s="214">
        <v>80683.29</v>
      </c>
      <c r="F139" s="213">
        <v>0</v>
      </c>
      <c r="G139" s="213">
        <v>0</v>
      </c>
      <c r="H139" s="213">
        <v>0</v>
      </c>
      <c r="I139" s="213">
        <v>0</v>
      </c>
      <c r="J139" s="213">
        <v>0</v>
      </c>
      <c r="K139" s="213">
        <v>0</v>
      </c>
      <c r="L139" s="213">
        <v>0</v>
      </c>
    </row>
    <row r="140" spans="1:12" ht="13.5" thickBot="1">
      <c r="A140" s="212" t="s">
        <v>586</v>
      </c>
      <c r="B140" s="212" t="s">
        <v>551</v>
      </c>
      <c r="C140" s="213">
        <v>102000</v>
      </c>
      <c r="D140" s="214">
        <v>79316.54</v>
      </c>
      <c r="E140" s="214">
        <v>91086</v>
      </c>
      <c r="F140" s="213">
        <v>0</v>
      </c>
      <c r="G140" s="213">
        <v>0</v>
      </c>
      <c r="H140" s="214">
        <v>1326</v>
      </c>
      <c r="I140" s="213">
        <v>0</v>
      </c>
      <c r="J140" s="213">
        <v>0</v>
      </c>
      <c r="K140" s="214">
        <v>1326</v>
      </c>
      <c r="L140" s="213">
        <v>0</v>
      </c>
    </row>
    <row r="141" spans="1:12" ht="13.5" thickBot="1">
      <c r="A141" s="297" t="s">
        <v>587</v>
      </c>
      <c r="B141" s="298"/>
      <c r="C141" s="298"/>
      <c r="D141" s="298"/>
      <c r="E141" s="298"/>
      <c r="F141" s="298"/>
      <c r="G141" s="298"/>
      <c r="H141" s="298"/>
      <c r="I141" s="298"/>
      <c r="J141" s="298"/>
      <c r="K141" s="298"/>
      <c r="L141" s="299"/>
    </row>
    <row r="142" spans="1:12" ht="13.5" thickBot="1">
      <c r="A142" s="212" t="s">
        <v>588</v>
      </c>
      <c r="B142" s="212" t="s">
        <v>551</v>
      </c>
      <c r="C142" s="213">
        <v>2650</v>
      </c>
      <c r="D142" s="214">
        <v>31124.25</v>
      </c>
      <c r="E142" s="214">
        <v>30318.65</v>
      </c>
      <c r="F142" s="213">
        <v>0</v>
      </c>
      <c r="G142" s="213">
        <v>0</v>
      </c>
      <c r="H142" s="213">
        <v>301.57</v>
      </c>
      <c r="I142" s="213">
        <v>0</v>
      </c>
      <c r="J142" s="213">
        <v>0</v>
      </c>
      <c r="K142" s="213">
        <v>301.57</v>
      </c>
      <c r="L142" s="213">
        <v>-959.04</v>
      </c>
    </row>
    <row r="143" spans="1:12" ht="13.5" thickBot="1">
      <c r="A143" s="212" t="s">
        <v>589</v>
      </c>
      <c r="B143" s="212" t="s">
        <v>551</v>
      </c>
      <c r="C143" s="213">
        <v>2650</v>
      </c>
      <c r="D143" s="214">
        <v>11806.02</v>
      </c>
      <c r="E143" s="214">
        <v>11509.75</v>
      </c>
      <c r="F143" s="213">
        <v>0</v>
      </c>
      <c r="G143" s="213">
        <v>0</v>
      </c>
      <c r="H143" s="213">
        <v>-486.01</v>
      </c>
      <c r="I143" s="213">
        <v>0</v>
      </c>
      <c r="J143" s="213">
        <v>0</v>
      </c>
      <c r="K143" s="213">
        <v>-486.01</v>
      </c>
      <c r="L143" s="213">
        <v>-508</v>
      </c>
    </row>
    <row r="144" spans="1:12" ht="13.5" thickBot="1">
      <c r="A144" s="212" t="s">
        <v>590</v>
      </c>
      <c r="B144" s="212" t="s">
        <v>551</v>
      </c>
      <c r="C144" s="213">
        <v>2530</v>
      </c>
      <c r="D144" s="214">
        <v>15724.71</v>
      </c>
      <c r="E144" s="214">
        <v>15592.9</v>
      </c>
      <c r="F144" s="213">
        <v>0</v>
      </c>
      <c r="G144" s="213">
        <v>0</v>
      </c>
      <c r="H144" s="213">
        <v>87.29</v>
      </c>
      <c r="I144" s="213">
        <v>0</v>
      </c>
      <c r="J144" s="213">
        <v>0</v>
      </c>
      <c r="K144" s="213">
        <v>87.29</v>
      </c>
      <c r="L144" s="213">
        <v>-875.63</v>
      </c>
    </row>
    <row r="145" spans="1:12" ht="13.5" thickBot="1">
      <c r="A145" s="215" t="s">
        <v>591</v>
      </c>
      <c r="B145" s="215">
        <v>56</v>
      </c>
      <c r="C145" s="212"/>
      <c r="D145" s="216">
        <v>1813182.97</v>
      </c>
      <c r="E145" s="216">
        <v>1246614.94</v>
      </c>
      <c r="F145" s="216">
        <v>-153111.61</v>
      </c>
      <c r="G145" s="217">
        <v>0</v>
      </c>
      <c r="H145" s="216">
        <v>-8887.41</v>
      </c>
      <c r="I145" s="217">
        <v>0</v>
      </c>
      <c r="J145" s="217">
        <v>0</v>
      </c>
      <c r="K145" s="216">
        <v>-161999.02</v>
      </c>
      <c r="L145" s="216">
        <v>-25526.06</v>
      </c>
    </row>
    <row r="146" ht="12.75">
      <c r="A146" s="218"/>
    </row>
    <row r="147" spans="1:12" ht="14.25">
      <c r="A147" s="424" t="s">
        <v>593</v>
      </c>
      <c r="B147" s="424"/>
      <c r="C147" s="424"/>
      <c r="D147" s="424"/>
      <c r="E147" s="424"/>
      <c r="F147" s="424"/>
      <c r="G147" s="424"/>
      <c r="H147" s="424"/>
      <c r="I147" s="424"/>
      <c r="J147" s="424"/>
      <c r="K147" s="424"/>
      <c r="L147" s="424"/>
    </row>
    <row r="148" ht="17.25" thickBot="1">
      <c r="A148" s="206"/>
    </row>
    <row r="149" spans="1:12" ht="22.5">
      <c r="A149" s="207" t="s">
        <v>517</v>
      </c>
      <c r="B149" s="294" t="s">
        <v>518</v>
      </c>
      <c r="C149" s="294" t="s">
        <v>519</v>
      </c>
      <c r="D149" s="208"/>
      <c r="E149" s="208"/>
      <c r="F149" s="207" t="s">
        <v>520</v>
      </c>
      <c r="G149" s="207" t="s">
        <v>521</v>
      </c>
      <c r="H149" s="207" t="s">
        <v>522</v>
      </c>
      <c r="I149" s="207" t="s">
        <v>523</v>
      </c>
      <c r="J149" s="207" t="s">
        <v>524</v>
      </c>
      <c r="K149" s="207" t="s">
        <v>525</v>
      </c>
      <c r="L149" s="294" t="s">
        <v>526</v>
      </c>
    </row>
    <row r="150" spans="1:12" ht="22.5">
      <c r="A150" s="209" t="s">
        <v>527</v>
      </c>
      <c r="B150" s="295"/>
      <c r="C150" s="295"/>
      <c r="D150" s="209" t="s">
        <v>528</v>
      </c>
      <c r="E150" s="209" t="s">
        <v>529</v>
      </c>
      <c r="F150" s="209" t="s">
        <v>530</v>
      </c>
      <c r="G150" s="209" t="s">
        <v>531</v>
      </c>
      <c r="H150" s="209" t="s">
        <v>532</v>
      </c>
      <c r="I150" s="209" t="s">
        <v>533</v>
      </c>
      <c r="J150" s="209" t="s">
        <v>534</v>
      </c>
      <c r="K150" s="209" t="s">
        <v>535</v>
      </c>
      <c r="L150" s="295"/>
    </row>
    <row r="151" spans="1:12" ht="22.5">
      <c r="A151" s="209" t="s">
        <v>476</v>
      </c>
      <c r="B151" s="295"/>
      <c r="C151" s="295"/>
      <c r="D151" s="209" t="s">
        <v>536</v>
      </c>
      <c r="E151" s="209" t="s">
        <v>536</v>
      </c>
      <c r="F151" s="209" t="s">
        <v>537</v>
      </c>
      <c r="G151" s="209" t="s">
        <v>538</v>
      </c>
      <c r="H151" s="209" t="s">
        <v>539</v>
      </c>
      <c r="I151" s="209" t="s">
        <v>540</v>
      </c>
      <c r="J151" s="209" t="s">
        <v>541</v>
      </c>
      <c r="K151" s="209" t="s">
        <v>542</v>
      </c>
      <c r="L151" s="295"/>
    </row>
    <row r="152" spans="1:12" ht="13.5" thickBot="1">
      <c r="A152" s="210"/>
      <c r="B152" s="296"/>
      <c r="C152" s="296"/>
      <c r="D152" s="210"/>
      <c r="E152" s="210"/>
      <c r="F152" s="210" t="s">
        <v>543</v>
      </c>
      <c r="G152" s="210" t="s">
        <v>544</v>
      </c>
      <c r="H152" s="210" t="s">
        <v>545</v>
      </c>
      <c r="I152" s="210" t="s">
        <v>546</v>
      </c>
      <c r="J152" s="210" t="s">
        <v>547</v>
      </c>
      <c r="K152" s="210"/>
      <c r="L152" s="296"/>
    </row>
    <row r="153" spans="1:12" ht="13.5" thickBot="1">
      <c r="A153" s="211">
        <v>1</v>
      </c>
      <c r="B153" s="211">
        <v>2</v>
      </c>
      <c r="C153" s="211">
        <v>3</v>
      </c>
      <c r="D153" s="211">
        <v>4</v>
      </c>
      <c r="E153" s="211">
        <v>5</v>
      </c>
      <c r="F153" s="211">
        <v>6</v>
      </c>
      <c r="G153" s="211">
        <v>7</v>
      </c>
      <c r="H153" s="211">
        <v>8</v>
      </c>
      <c r="I153" s="211">
        <v>9</v>
      </c>
      <c r="J153" s="211">
        <v>10</v>
      </c>
      <c r="K153" s="211">
        <v>11</v>
      </c>
      <c r="L153" s="211">
        <v>12</v>
      </c>
    </row>
    <row r="154" spans="1:12" ht="13.5" thickBot="1">
      <c r="A154" s="297" t="s">
        <v>548</v>
      </c>
      <c r="B154" s="298"/>
      <c r="C154" s="298"/>
      <c r="D154" s="298"/>
      <c r="E154" s="298"/>
      <c r="F154" s="298"/>
      <c r="G154" s="298"/>
      <c r="H154" s="298"/>
      <c r="I154" s="298"/>
      <c r="J154" s="298"/>
      <c r="K154" s="298"/>
      <c r="L154" s="299"/>
    </row>
    <row r="155" spans="1:12" ht="13.5" thickBot="1">
      <c r="A155" s="212" t="s">
        <v>549</v>
      </c>
      <c r="B155" s="212" t="s">
        <v>550</v>
      </c>
      <c r="C155" s="213">
        <v>315746</v>
      </c>
      <c r="D155" s="214">
        <v>32679.87</v>
      </c>
      <c r="E155" s="213">
        <v>0</v>
      </c>
      <c r="F155" s="214">
        <v>-32679.87</v>
      </c>
      <c r="G155" s="213">
        <v>0</v>
      </c>
      <c r="H155" s="213">
        <v>0</v>
      </c>
      <c r="I155" s="213">
        <v>0</v>
      </c>
      <c r="J155" s="213">
        <v>0</v>
      </c>
      <c r="K155" s="214">
        <v>-32679.87</v>
      </c>
      <c r="L155" s="213">
        <v>0</v>
      </c>
    </row>
    <row r="156" spans="1:12" ht="13.5" thickBot="1">
      <c r="A156" s="212" t="s">
        <v>549</v>
      </c>
      <c r="B156" s="212" t="s">
        <v>551</v>
      </c>
      <c r="C156" s="213">
        <v>100000</v>
      </c>
      <c r="D156" s="214">
        <v>4500</v>
      </c>
      <c r="E156" s="213">
        <v>0</v>
      </c>
      <c r="F156" s="213">
        <v>0</v>
      </c>
      <c r="G156" s="213">
        <v>0</v>
      </c>
      <c r="H156" s="213">
        <v>0</v>
      </c>
      <c r="I156" s="213">
        <v>0</v>
      </c>
      <c r="J156" s="213">
        <v>0</v>
      </c>
      <c r="K156" s="213">
        <v>0</v>
      </c>
      <c r="L156" s="213">
        <v>0</v>
      </c>
    </row>
    <row r="157" spans="1:12" ht="13.5" thickBot="1">
      <c r="A157" s="212" t="s">
        <v>552</v>
      </c>
      <c r="B157" s="212" t="s">
        <v>551</v>
      </c>
      <c r="C157" s="213">
        <v>28971</v>
      </c>
      <c r="D157" s="214">
        <v>49302.12</v>
      </c>
      <c r="E157" s="214">
        <v>4084.91</v>
      </c>
      <c r="F157" s="213">
        <v>0</v>
      </c>
      <c r="G157" s="213">
        <v>0</v>
      </c>
      <c r="H157" s="214">
        <v>-1013.99</v>
      </c>
      <c r="I157" s="213">
        <v>0</v>
      </c>
      <c r="J157" s="213">
        <v>0</v>
      </c>
      <c r="K157" s="214">
        <v>-1013.99</v>
      </c>
      <c r="L157" s="213">
        <v>-260.74</v>
      </c>
    </row>
    <row r="158" spans="1:12" ht="13.5" thickBot="1">
      <c r="A158" s="212" t="s">
        <v>553</v>
      </c>
      <c r="B158" s="212" t="s">
        <v>551</v>
      </c>
      <c r="C158" s="213">
        <v>41540</v>
      </c>
      <c r="D158" s="214">
        <v>60663.12</v>
      </c>
      <c r="E158" s="214">
        <v>2700.1</v>
      </c>
      <c r="F158" s="213">
        <v>0</v>
      </c>
      <c r="G158" s="213">
        <v>0</v>
      </c>
      <c r="H158" s="214">
        <v>-1204.66</v>
      </c>
      <c r="I158" s="213">
        <v>0</v>
      </c>
      <c r="J158" s="213">
        <v>0</v>
      </c>
      <c r="K158" s="214">
        <v>-1204.66</v>
      </c>
      <c r="L158" s="213">
        <v>-789.26</v>
      </c>
    </row>
    <row r="159" spans="1:12" ht="13.5" thickBot="1">
      <c r="A159" s="212" t="s">
        <v>553</v>
      </c>
      <c r="B159" s="212" t="s">
        <v>550</v>
      </c>
      <c r="C159" s="213">
        <v>7815</v>
      </c>
      <c r="D159" s="214">
        <v>6394.47</v>
      </c>
      <c r="E159" s="213">
        <v>507.98</v>
      </c>
      <c r="F159" s="214">
        <v>-5886.49</v>
      </c>
      <c r="G159" s="213">
        <v>0</v>
      </c>
      <c r="H159" s="213">
        <v>0</v>
      </c>
      <c r="I159" s="213">
        <v>0</v>
      </c>
      <c r="J159" s="213">
        <v>0</v>
      </c>
      <c r="K159" s="214">
        <v>-5886.49</v>
      </c>
      <c r="L159" s="213">
        <v>-148.48</v>
      </c>
    </row>
    <row r="160" spans="1:12" ht="13.5" thickBot="1">
      <c r="A160" s="212" t="s">
        <v>554</v>
      </c>
      <c r="B160" s="212" t="s">
        <v>551</v>
      </c>
      <c r="C160" s="213">
        <v>15723</v>
      </c>
      <c r="D160" s="214">
        <v>24016.8</v>
      </c>
      <c r="E160" s="214">
        <v>1588.02</v>
      </c>
      <c r="F160" s="213">
        <v>0</v>
      </c>
      <c r="G160" s="213">
        <v>0</v>
      </c>
      <c r="H160" s="213">
        <v>-251.57</v>
      </c>
      <c r="I160" s="213">
        <v>0</v>
      </c>
      <c r="J160" s="213">
        <v>0</v>
      </c>
      <c r="K160" s="213">
        <v>-251.57</v>
      </c>
      <c r="L160" s="213">
        <v>-251.57</v>
      </c>
    </row>
    <row r="161" spans="1:12" ht="13.5" thickBot="1">
      <c r="A161" s="212" t="s">
        <v>555</v>
      </c>
      <c r="B161" s="212" t="s">
        <v>551</v>
      </c>
      <c r="C161" s="213">
        <v>30499</v>
      </c>
      <c r="D161" s="214">
        <v>46768.75</v>
      </c>
      <c r="E161" s="214">
        <v>3537.88</v>
      </c>
      <c r="F161" s="213">
        <v>0</v>
      </c>
      <c r="G161" s="213">
        <v>0</v>
      </c>
      <c r="H161" s="213">
        <v>-304.99</v>
      </c>
      <c r="I161" s="213">
        <v>0</v>
      </c>
      <c r="J161" s="213">
        <v>0</v>
      </c>
      <c r="K161" s="213">
        <v>-304.99</v>
      </c>
      <c r="L161" s="213">
        <v>-122</v>
      </c>
    </row>
    <row r="162" spans="1:12" ht="13.5" thickBot="1">
      <c r="A162" s="212" t="s">
        <v>555</v>
      </c>
      <c r="B162" s="212" t="s">
        <v>550</v>
      </c>
      <c r="C162" s="213">
        <v>1708</v>
      </c>
      <c r="D162" s="214">
        <v>1587.8</v>
      </c>
      <c r="E162" s="213">
        <v>198.13</v>
      </c>
      <c r="F162" s="214">
        <v>-1389.67</v>
      </c>
      <c r="G162" s="213">
        <v>0</v>
      </c>
      <c r="H162" s="213">
        <v>0</v>
      </c>
      <c r="I162" s="213">
        <v>0</v>
      </c>
      <c r="J162" s="213">
        <v>0</v>
      </c>
      <c r="K162" s="214">
        <v>-1389.67</v>
      </c>
      <c r="L162" s="213">
        <v>-6.83</v>
      </c>
    </row>
    <row r="163" spans="1:12" ht="13.5" thickBot="1">
      <c r="A163" s="212" t="s">
        <v>556</v>
      </c>
      <c r="B163" s="212" t="s">
        <v>550</v>
      </c>
      <c r="C163" s="213">
        <v>1000</v>
      </c>
      <c r="D163" s="214">
        <v>1055.25</v>
      </c>
      <c r="E163" s="213">
        <v>200.5</v>
      </c>
      <c r="F163" s="213">
        <v>-854.75</v>
      </c>
      <c r="G163" s="213">
        <v>0</v>
      </c>
      <c r="H163" s="213">
        <v>0</v>
      </c>
      <c r="I163" s="213">
        <v>0</v>
      </c>
      <c r="J163" s="213">
        <v>0</v>
      </c>
      <c r="K163" s="213">
        <v>-854.75</v>
      </c>
      <c r="L163" s="213">
        <v>-78.5</v>
      </c>
    </row>
    <row r="164" spans="1:12" ht="13.5" thickBot="1">
      <c r="A164" s="212" t="s">
        <v>556</v>
      </c>
      <c r="B164" s="212" t="s">
        <v>551</v>
      </c>
      <c r="C164" s="213">
        <v>17198</v>
      </c>
      <c r="D164" s="214">
        <v>28692.21</v>
      </c>
      <c r="E164" s="214">
        <v>3448.2</v>
      </c>
      <c r="F164" s="213">
        <v>0</v>
      </c>
      <c r="G164" s="213">
        <v>0</v>
      </c>
      <c r="H164" s="214">
        <v>-1504.82</v>
      </c>
      <c r="I164" s="213">
        <v>0</v>
      </c>
      <c r="J164" s="213">
        <v>0</v>
      </c>
      <c r="K164" s="214">
        <v>-1504.82</v>
      </c>
      <c r="L164" s="214">
        <v>-1350.04</v>
      </c>
    </row>
    <row r="165" spans="1:12" ht="13.5" thickBot="1">
      <c r="A165" s="212" t="s">
        <v>557</v>
      </c>
      <c r="B165" s="212" t="s">
        <v>551</v>
      </c>
      <c r="C165" s="213">
        <v>10000</v>
      </c>
      <c r="D165" s="214">
        <v>7780</v>
      </c>
      <c r="E165" s="214">
        <v>1520</v>
      </c>
      <c r="F165" s="213">
        <v>0</v>
      </c>
      <c r="G165" s="213">
        <v>0</v>
      </c>
      <c r="H165" s="213">
        <v>-340</v>
      </c>
      <c r="I165" s="213">
        <v>0</v>
      </c>
      <c r="J165" s="213">
        <v>0</v>
      </c>
      <c r="K165" s="213">
        <v>-340</v>
      </c>
      <c r="L165" s="213">
        <v>-360</v>
      </c>
    </row>
    <row r="166" spans="1:12" ht="13.5" thickBot="1">
      <c r="A166" s="212" t="s">
        <v>557</v>
      </c>
      <c r="B166" s="212" t="s">
        <v>550</v>
      </c>
      <c r="C166" s="213">
        <v>14511</v>
      </c>
      <c r="D166" s="214">
        <v>13684.76</v>
      </c>
      <c r="E166" s="214">
        <v>2205.67</v>
      </c>
      <c r="F166" s="214">
        <v>-11479.09</v>
      </c>
      <c r="G166" s="213">
        <v>0</v>
      </c>
      <c r="H166" s="213">
        <v>0</v>
      </c>
      <c r="I166" s="213">
        <v>0</v>
      </c>
      <c r="J166" s="213">
        <v>0</v>
      </c>
      <c r="K166" s="214">
        <v>-11479.09</v>
      </c>
      <c r="L166" s="213">
        <v>-522.4</v>
      </c>
    </row>
    <row r="167" spans="1:12" ht="13.5" thickBot="1">
      <c r="A167" s="212" t="s">
        <v>558</v>
      </c>
      <c r="B167" s="212" t="s">
        <v>551</v>
      </c>
      <c r="C167" s="213">
        <v>40723</v>
      </c>
      <c r="D167" s="214">
        <v>31540.41</v>
      </c>
      <c r="E167" s="214">
        <v>10913.76</v>
      </c>
      <c r="F167" s="213">
        <v>0</v>
      </c>
      <c r="G167" s="213">
        <v>0</v>
      </c>
      <c r="H167" s="213">
        <v>285.06</v>
      </c>
      <c r="I167" s="213">
        <v>0</v>
      </c>
      <c r="J167" s="213">
        <v>0</v>
      </c>
      <c r="K167" s="213">
        <v>285.06</v>
      </c>
      <c r="L167" s="213">
        <v>0</v>
      </c>
    </row>
    <row r="168" spans="1:12" ht="13.5" thickBot="1">
      <c r="A168" s="212" t="s">
        <v>558</v>
      </c>
      <c r="B168" s="212" t="s">
        <v>550</v>
      </c>
      <c r="C168" s="213">
        <v>1000</v>
      </c>
      <c r="D168" s="214">
        <v>1618.05</v>
      </c>
      <c r="E168" s="213">
        <v>268</v>
      </c>
      <c r="F168" s="214">
        <v>-1350.05</v>
      </c>
      <c r="G168" s="213">
        <v>0</v>
      </c>
      <c r="H168" s="213">
        <v>0</v>
      </c>
      <c r="I168" s="213">
        <v>0</v>
      </c>
      <c r="J168" s="213">
        <v>0</v>
      </c>
      <c r="K168" s="214">
        <v>-1350.05</v>
      </c>
      <c r="L168" s="213">
        <v>0</v>
      </c>
    </row>
    <row r="169" spans="1:12" ht="13.5" thickBot="1">
      <c r="A169" s="212" t="s">
        <v>559</v>
      </c>
      <c r="B169" s="212" t="s">
        <v>551</v>
      </c>
      <c r="C169" s="213">
        <v>13000</v>
      </c>
      <c r="D169" s="214">
        <v>11744</v>
      </c>
      <c r="E169" s="214">
        <v>2834</v>
      </c>
      <c r="F169" s="213">
        <v>0</v>
      </c>
      <c r="G169" s="213">
        <v>0</v>
      </c>
      <c r="H169" s="213">
        <v>351</v>
      </c>
      <c r="I169" s="213">
        <v>0</v>
      </c>
      <c r="J169" s="213">
        <v>0</v>
      </c>
      <c r="K169" s="213">
        <v>351</v>
      </c>
      <c r="L169" s="213">
        <v>361.4</v>
      </c>
    </row>
    <row r="170" spans="1:12" ht="13.5" thickBot="1">
      <c r="A170" s="212" t="s">
        <v>559</v>
      </c>
      <c r="B170" s="212" t="s">
        <v>550</v>
      </c>
      <c r="C170" s="213">
        <v>5258</v>
      </c>
      <c r="D170" s="214">
        <v>4586.95</v>
      </c>
      <c r="E170" s="214">
        <v>1146.24</v>
      </c>
      <c r="F170" s="214">
        <v>-3440.71</v>
      </c>
      <c r="G170" s="213">
        <v>0</v>
      </c>
      <c r="H170" s="213">
        <v>0</v>
      </c>
      <c r="I170" s="213">
        <v>0</v>
      </c>
      <c r="J170" s="213">
        <v>0</v>
      </c>
      <c r="K170" s="214">
        <v>-3440.71</v>
      </c>
      <c r="L170" s="213">
        <v>146.17</v>
      </c>
    </row>
    <row r="171" spans="1:12" ht="13.5" thickBot="1">
      <c r="A171" s="212" t="s">
        <v>560</v>
      </c>
      <c r="B171" s="212" t="s">
        <v>550</v>
      </c>
      <c r="C171" s="213">
        <v>2000</v>
      </c>
      <c r="D171" s="214">
        <v>1407</v>
      </c>
      <c r="E171" s="213">
        <v>0</v>
      </c>
      <c r="F171" s="214">
        <v>-1407</v>
      </c>
      <c r="G171" s="213">
        <v>0</v>
      </c>
      <c r="H171" s="213">
        <v>0</v>
      </c>
      <c r="I171" s="213">
        <v>0</v>
      </c>
      <c r="J171" s="213">
        <v>0</v>
      </c>
      <c r="K171" s="214">
        <v>-1407</v>
      </c>
      <c r="L171" s="213">
        <v>0</v>
      </c>
    </row>
    <row r="172" spans="1:12" ht="13.5" thickBot="1">
      <c r="A172" s="212" t="s">
        <v>561</v>
      </c>
      <c r="B172" s="212" t="s">
        <v>550</v>
      </c>
      <c r="C172" s="213">
        <v>10519</v>
      </c>
      <c r="D172" s="214">
        <v>32854.92</v>
      </c>
      <c r="E172" s="214">
        <v>6837.35</v>
      </c>
      <c r="F172" s="214">
        <v>-26017.57</v>
      </c>
      <c r="G172" s="213">
        <v>0</v>
      </c>
      <c r="H172" s="213">
        <v>0</v>
      </c>
      <c r="I172" s="213">
        <v>0</v>
      </c>
      <c r="J172" s="213">
        <v>0</v>
      </c>
      <c r="K172" s="214">
        <v>-26017.57</v>
      </c>
      <c r="L172" s="213">
        <v>0</v>
      </c>
    </row>
    <row r="173" spans="1:12" ht="13.5" thickBot="1">
      <c r="A173" s="212" t="s">
        <v>562</v>
      </c>
      <c r="B173" s="212" t="s">
        <v>551</v>
      </c>
      <c r="C173" s="213">
        <v>2000</v>
      </c>
      <c r="D173" s="214">
        <v>2579.12</v>
      </c>
      <c r="E173" s="214">
        <v>1220</v>
      </c>
      <c r="F173" s="213">
        <v>0</v>
      </c>
      <c r="G173" s="213">
        <v>0</v>
      </c>
      <c r="H173" s="213">
        <v>20</v>
      </c>
      <c r="I173" s="213">
        <v>0</v>
      </c>
      <c r="J173" s="213">
        <v>0</v>
      </c>
      <c r="K173" s="213">
        <v>20</v>
      </c>
      <c r="L173" s="213">
        <v>20</v>
      </c>
    </row>
    <row r="174" spans="1:12" ht="13.5" thickBot="1">
      <c r="A174" s="212" t="s">
        <v>563</v>
      </c>
      <c r="B174" s="212" t="s">
        <v>551</v>
      </c>
      <c r="C174" s="213">
        <v>31351</v>
      </c>
      <c r="D174" s="214">
        <v>32486.1</v>
      </c>
      <c r="E174" s="214">
        <v>3291.86</v>
      </c>
      <c r="F174" s="213">
        <v>0</v>
      </c>
      <c r="G174" s="213">
        <v>0</v>
      </c>
      <c r="H174" s="213">
        <v>-815.12</v>
      </c>
      <c r="I174" s="213">
        <v>0</v>
      </c>
      <c r="J174" s="213">
        <v>0</v>
      </c>
      <c r="K174" s="213">
        <v>-815.12</v>
      </c>
      <c r="L174" s="213">
        <v>0</v>
      </c>
    </row>
    <row r="175" spans="1:12" ht="13.5" thickBot="1">
      <c r="A175" s="212" t="s">
        <v>564</v>
      </c>
      <c r="B175" s="212" t="s">
        <v>550</v>
      </c>
      <c r="C175" s="213">
        <v>21</v>
      </c>
      <c r="D175" s="214">
        <v>52617.79</v>
      </c>
      <c r="E175" s="214">
        <v>24885</v>
      </c>
      <c r="F175" s="214">
        <v>-27732.79</v>
      </c>
      <c r="G175" s="213">
        <v>0</v>
      </c>
      <c r="H175" s="213">
        <v>0</v>
      </c>
      <c r="I175" s="213">
        <v>0</v>
      </c>
      <c r="J175" s="213">
        <v>0</v>
      </c>
      <c r="K175" s="214">
        <v>-27732.79</v>
      </c>
      <c r="L175" s="213">
        <v>0</v>
      </c>
    </row>
    <row r="176" spans="1:12" ht="13.5" thickBot="1">
      <c r="A176" s="212" t="s">
        <v>565</v>
      </c>
      <c r="B176" s="212" t="s">
        <v>551</v>
      </c>
      <c r="C176" s="213">
        <v>222336</v>
      </c>
      <c r="D176" s="214">
        <v>222336</v>
      </c>
      <c r="E176" s="214">
        <v>128954.88</v>
      </c>
      <c r="F176" s="213">
        <v>0</v>
      </c>
      <c r="G176" s="213">
        <v>0</v>
      </c>
      <c r="H176" s="214">
        <v>-4446.72</v>
      </c>
      <c r="I176" s="213">
        <v>0</v>
      </c>
      <c r="J176" s="213">
        <v>0</v>
      </c>
      <c r="K176" s="214">
        <v>-4446.72</v>
      </c>
      <c r="L176" s="214">
        <v>6670.08</v>
      </c>
    </row>
    <row r="177" spans="1:12" ht="13.5" thickBot="1">
      <c r="A177" s="212" t="s">
        <v>565</v>
      </c>
      <c r="B177" s="212" t="s">
        <v>550</v>
      </c>
      <c r="C177" s="213">
        <v>141593</v>
      </c>
      <c r="D177" s="214">
        <v>141593</v>
      </c>
      <c r="E177" s="214">
        <v>82123.94</v>
      </c>
      <c r="F177" s="214">
        <v>-59469.06</v>
      </c>
      <c r="G177" s="213">
        <v>0</v>
      </c>
      <c r="H177" s="213">
        <v>0</v>
      </c>
      <c r="I177" s="213">
        <v>0</v>
      </c>
      <c r="J177" s="213">
        <v>0</v>
      </c>
      <c r="K177" s="214">
        <v>-59469.06</v>
      </c>
      <c r="L177" s="214">
        <v>4247.79</v>
      </c>
    </row>
    <row r="178" spans="1:12" ht="13.5" thickBot="1">
      <c r="A178" s="212" t="s">
        <v>566</v>
      </c>
      <c r="B178" s="212" t="s">
        <v>551</v>
      </c>
      <c r="C178" s="213">
        <v>37883</v>
      </c>
      <c r="D178" s="214">
        <v>19473.43</v>
      </c>
      <c r="E178" s="213">
        <v>492.48</v>
      </c>
      <c r="F178" s="213">
        <v>0</v>
      </c>
      <c r="G178" s="213">
        <v>0</v>
      </c>
      <c r="H178" s="213">
        <v>-685.68</v>
      </c>
      <c r="I178" s="213">
        <v>0</v>
      </c>
      <c r="J178" s="213">
        <v>0</v>
      </c>
      <c r="K178" s="213">
        <v>-685.68</v>
      </c>
      <c r="L178" s="213">
        <v>-265.18</v>
      </c>
    </row>
    <row r="179" spans="1:12" ht="13.5" thickBot="1">
      <c r="A179" s="212" t="s">
        <v>567</v>
      </c>
      <c r="B179" s="212" t="s">
        <v>550</v>
      </c>
      <c r="C179" s="213">
        <v>16020</v>
      </c>
      <c r="D179" s="214">
        <v>7469.99</v>
      </c>
      <c r="E179" s="213">
        <v>192.24</v>
      </c>
      <c r="F179" s="214">
        <v>-7277.75</v>
      </c>
      <c r="G179" s="213">
        <v>0</v>
      </c>
      <c r="H179" s="213">
        <v>0</v>
      </c>
      <c r="I179" s="213">
        <v>0</v>
      </c>
      <c r="J179" s="213">
        <v>0</v>
      </c>
      <c r="K179" s="214">
        <v>-7277.75</v>
      </c>
      <c r="L179" s="213">
        <v>0</v>
      </c>
    </row>
    <row r="180" spans="1:12" ht="13.5" thickBot="1">
      <c r="A180" s="212" t="s">
        <v>567</v>
      </c>
      <c r="B180" s="212" t="s">
        <v>551</v>
      </c>
      <c r="C180" s="213">
        <v>12395</v>
      </c>
      <c r="D180" s="214">
        <v>4410.5</v>
      </c>
      <c r="E180" s="213">
        <v>148.74</v>
      </c>
      <c r="F180" s="213">
        <v>0</v>
      </c>
      <c r="G180" s="213">
        <v>0</v>
      </c>
      <c r="H180" s="213">
        <v>37.18</v>
      </c>
      <c r="I180" s="213">
        <v>0</v>
      </c>
      <c r="J180" s="213">
        <v>0</v>
      </c>
      <c r="K180" s="213">
        <v>37.18</v>
      </c>
      <c r="L180" s="213">
        <v>0</v>
      </c>
    </row>
    <row r="181" spans="1:12" ht="13.5" thickBot="1">
      <c r="A181" s="212" t="s">
        <v>568</v>
      </c>
      <c r="B181" s="212" t="s">
        <v>551</v>
      </c>
      <c r="C181" s="213">
        <v>10000</v>
      </c>
      <c r="D181" s="214">
        <v>2365</v>
      </c>
      <c r="E181" s="213">
        <v>220</v>
      </c>
      <c r="F181" s="213">
        <v>0</v>
      </c>
      <c r="G181" s="213">
        <v>0</v>
      </c>
      <c r="H181" s="213">
        <v>-80</v>
      </c>
      <c r="I181" s="213">
        <v>0</v>
      </c>
      <c r="J181" s="213">
        <v>0</v>
      </c>
      <c r="K181" s="213">
        <v>-80</v>
      </c>
      <c r="L181" s="213">
        <v>-30</v>
      </c>
    </row>
    <row r="182" spans="1:12" ht="13.5" thickBot="1">
      <c r="A182" s="212" t="s">
        <v>568</v>
      </c>
      <c r="B182" s="212" t="s">
        <v>550</v>
      </c>
      <c r="C182" s="213">
        <v>23916</v>
      </c>
      <c r="D182" s="214">
        <v>18599.6</v>
      </c>
      <c r="E182" s="213">
        <v>526.15</v>
      </c>
      <c r="F182" s="214">
        <v>-18073.45</v>
      </c>
      <c r="G182" s="213">
        <v>0</v>
      </c>
      <c r="H182" s="213">
        <v>0</v>
      </c>
      <c r="I182" s="213">
        <v>0</v>
      </c>
      <c r="J182" s="213">
        <v>0</v>
      </c>
      <c r="K182" s="214">
        <v>-18073.45</v>
      </c>
      <c r="L182" s="213">
        <v>-71.75</v>
      </c>
    </row>
    <row r="183" spans="1:12" ht="13.5" thickBot="1">
      <c r="A183" s="212" t="s">
        <v>569</v>
      </c>
      <c r="B183" s="212" t="s">
        <v>551</v>
      </c>
      <c r="C183" s="213">
        <v>85000</v>
      </c>
      <c r="D183" s="214">
        <v>91953.14</v>
      </c>
      <c r="E183" s="214">
        <v>86700</v>
      </c>
      <c r="F183" s="213">
        <v>0</v>
      </c>
      <c r="G183" s="213">
        <v>0</v>
      </c>
      <c r="H183" s="214">
        <v>-2350</v>
      </c>
      <c r="I183" s="213">
        <v>0</v>
      </c>
      <c r="J183" s="213">
        <v>0</v>
      </c>
      <c r="K183" s="214">
        <v>-2350</v>
      </c>
      <c r="L183" s="213">
        <v>-850</v>
      </c>
    </row>
    <row r="184" spans="1:12" ht="13.5" thickBot="1">
      <c r="A184" s="212" t="s">
        <v>569</v>
      </c>
      <c r="B184" s="212" t="s">
        <v>550</v>
      </c>
      <c r="C184" s="213">
        <v>1091</v>
      </c>
      <c r="D184" s="214">
        <v>2081.53</v>
      </c>
      <c r="E184" s="214">
        <v>1112.82</v>
      </c>
      <c r="F184" s="213">
        <v>-968.71</v>
      </c>
      <c r="G184" s="213">
        <v>0</v>
      </c>
      <c r="H184" s="213">
        <v>0</v>
      </c>
      <c r="I184" s="213">
        <v>0</v>
      </c>
      <c r="J184" s="213">
        <v>0</v>
      </c>
      <c r="K184" s="213">
        <v>-968.71</v>
      </c>
      <c r="L184" s="213">
        <v>-10.91</v>
      </c>
    </row>
    <row r="185" spans="1:12" ht="13.5" thickBot="1">
      <c r="A185" s="297" t="s">
        <v>570</v>
      </c>
      <c r="B185" s="298"/>
      <c r="C185" s="298"/>
      <c r="D185" s="298"/>
      <c r="E185" s="298"/>
      <c r="F185" s="298"/>
      <c r="G185" s="298"/>
      <c r="H185" s="298"/>
      <c r="I185" s="298"/>
      <c r="J185" s="298"/>
      <c r="K185" s="298"/>
      <c r="L185" s="299"/>
    </row>
    <row r="186" spans="1:12" ht="13.5" thickBot="1">
      <c r="A186" s="212" t="s">
        <v>571</v>
      </c>
      <c r="B186" s="212" t="s">
        <v>551</v>
      </c>
      <c r="C186" s="213">
        <v>200</v>
      </c>
      <c r="D186" s="213">
        <v>800</v>
      </c>
      <c r="E186" s="213">
        <v>268</v>
      </c>
      <c r="F186" s="213">
        <v>0</v>
      </c>
      <c r="G186" s="213">
        <v>0</v>
      </c>
      <c r="H186" s="213">
        <v>-90</v>
      </c>
      <c r="I186" s="213">
        <v>0</v>
      </c>
      <c r="J186" s="213">
        <v>0</v>
      </c>
      <c r="K186" s="213">
        <v>-90</v>
      </c>
      <c r="L186" s="213">
        <v>-8</v>
      </c>
    </row>
    <row r="187" spans="1:12" ht="13.5" thickBot="1">
      <c r="A187" s="212" t="s">
        <v>571</v>
      </c>
      <c r="B187" s="212" t="s">
        <v>550</v>
      </c>
      <c r="C187" s="213">
        <v>2299</v>
      </c>
      <c r="D187" s="214">
        <v>26197.9</v>
      </c>
      <c r="E187" s="214">
        <v>3080.66</v>
      </c>
      <c r="F187" s="214">
        <v>-23117.24</v>
      </c>
      <c r="G187" s="213">
        <v>0</v>
      </c>
      <c r="H187" s="213">
        <v>0</v>
      </c>
      <c r="I187" s="213">
        <v>0</v>
      </c>
      <c r="J187" s="213">
        <v>0</v>
      </c>
      <c r="K187" s="214">
        <v>-23117.24</v>
      </c>
      <c r="L187" s="213">
        <v>-91.96</v>
      </c>
    </row>
    <row r="188" spans="1:12" ht="13.5" thickBot="1">
      <c r="A188" s="212" t="s">
        <v>572</v>
      </c>
      <c r="B188" s="212" t="s">
        <v>550</v>
      </c>
      <c r="C188" s="213">
        <v>1400</v>
      </c>
      <c r="D188" s="214">
        <v>10090.5</v>
      </c>
      <c r="E188" s="214">
        <v>1712.06</v>
      </c>
      <c r="F188" s="214">
        <v>-8378.44</v>
      </c>
      <c r="G188" s="213">
        <v>0</v>
      </c>
      <c r="H188" s="213">
        <v>0</v>
      </c>
      <c r="I188" s="213">
        <v>0</v>
      </c>
      <c r="J188" s="213">
        <v>0</v>
      </c>
      <c r="K188" s="214">
        <v>-8378.44</v>
      </c>
      <c r="L188" s="213">
        <v>-163.94</v>
      </c>
    </row>
    <row r="189" spans="1:12" ht="13.5" thickBot="1">
      <c r="A189" s="212" t="s">
        <v>573</v>
      </c>
      <c r="B189" s="212" t="s">
        <v>550</v>
      </c>
      <c r="C189" s="213">
        <v>347</v>
      </c>
      <c r="D189" s="214">
        <v>10687.09</v>
      </c>
      <c r="E189" s="214">
        <v>2082</v>
      </c>
      <c r="F189" s="214">
        <v>-8605.09</v>
      </c>
      <c r="G189" s="213">
        <v>0</v>
      </c>
      <c r="H189" s="213">
        <v>0</v>
      </c>
      <c r="I189" s="213">
        <v>0</v>
      </c>
      <c r="J189" s="213">
        <v>0</v>
      </c>
      <c r="K189" s="214">
        <v>-8605.09</v>
      </c>
      <c r="L189" s="213">
        <v>-433.75</v>
      </c>
    </row>
    <row r="190" spans="1:12" ht="13.5" thickBot="1">
      <c r="A190" s="212" t="s">
        <v>574</v>
      </c>
      <c r="B190" s="212" t="s">
        <v>551</v>
      </c>
      <c r="C190" s="213">
        <v>101643</v>
      </c>
      <c r="D190" s="214">
        <v>101643</v>
      </c>
      <c r="E190" s="214">
        <v>1219.72</v>
      </c>
      <c r="F190" s="213">
        <v>0</v>
      </c>
      <c r="G190" s="213">
        <v>0</v>
      </c>
      <c r="H190" s="213">
        <v>-304.93</v>
      </c>
      <c r="I190" s="213">
        <v>0</v>
      </c>
      <c r="J190" s="213">
        <v>0</v>
      </c>
      <c r="K190" s="213">
        <v>-304.93</v>
      </c>
      <c r="L190" s="213">
        <v>0</v>
      </c>
    </row>
    <row r="191" spans="1:12" ht="13.5" thickBot="1">
      <c r="A191" s="212" t="s">
        <v>575</v>
      </c>
      <c r="B191" s="212" t="s">
        <v>550</v>
      </c>
      <c r="C191" s="213">
        <v>1663</v>
      </c>
      <c r="D191" s="214">
        <v>15463.94</v>
      </c>
      <c r="E191" s="214">
        <v>4157.5</v>
      </c>
      <c r="F191" s="214">
        <v>-11306.44</v>
      </c>
      <c r="G191" s="213">
        <v>0</v>
      </c>
      <c r="H191" s="213">
        <v>0</v>
      </c>
      <c r="I191" s="213">
        <v>0</v>
      </c>
      <c r="J191" s="213">
        <v>0</v>
      </c>
      <c r="K191" s="214">
        <v>-11306.44</v>
      </c>
      <c r="L191" s="213">
        <v>-166.3</v>
      </c>
    </row>
    <row r="192" spans="1:12" ht="13.5" thickBot="1">
      <c r="A192" s="212" t="s">
        <v>576</v>
      </c>
      <c r="B192" s="212" t="s">
        <v>551</v>
      </c>
      <c r="C192" s="213">
        <v>2650</v>
      </c>
      <c r="D192" s="214">
        <v>45050</v>
      </c>
      <c r="E192" s="214">
        <v>1218.21</v>
      </c>
      <c r="F192" s="213">
        <v>0</v>
      </c>
      <c r="G192" s="213">
        <v>0</v>
      </c>
      <c r="H192" s="213">
        <v>25.71</v>
      </c>
      <c r="I192" s="213">
        <v>0</v>
      </c>
      <c r="J192" s="213">
        <v>0</v>
      </c>
      <c r="K192" s="213">
        <v>25.71</v>
      </c>
      <c r="L192" s="213">
        <v>25.71</v>
      </c>
    </row>
    <row r="193" spans="1:12" ht="13.5" thickBot="1">
      <c r="A193" s="297" t="s">
        <v>130</v>
      </c>
      <c r="B193" s="298"/>
      <c r="C193" s="298"/>
      <c r="D193" s="298"/>
      <c r="E193" s="298"/>
      <c r="F193" s="298"/>
      <c r="G193" s="298"/>
      <c r="H193" s="298"/>
      <c r="I193" s="298"/>
      <c r="J193" s="298"/>
      <c r="K193" s="298"/>
      <c r="L193" s="299"/>
    </row>
    <row r="194" spans="1:12" ht="13.5" thickBot="1">
      <c r="A194" s="212" t="s">
        <v>577</v>
      </c>
      <c r="B194" s="212" t="s">
        <v>551</v>
      </c>
      <c r="C194" s="213">
        <v>20000</v>
      </c>
      <c r="D194" s="214">
        <v>13153.45</v>
      </c>
      <c r="E194" s="214">
        <v>13792</v>
      </c>
      <c r="F194" s="213">
        <v>0</v>
      </c>
      <c r="G194" s="213">
        <v>0</v>
      </c>
      <c r="H194" s="213">
        <v>-184.93</v>
      </c>
      <c r="I194" s="213">
        <v>0</v>
      </c>
      <c r="J194" s="213">
        <v>0</v>
      </c>
      <c r="K194" s="213">
        <v>-184.93</v>
      </c>
      <c r="L194" s="213">
        <v>0</v>
      </c>
    </row>
    <row r="195" spans="1:12" ht="13.5" thickBot="1">
      <c r="A195" s="212" t="s">
        <v>578</v>
      </c>
      <c r="B195" s="212" t="s">
        <v>551</v>
      </c>
      <c r="C195" s="213">
        <v>20266</v>
      </c>
      <c r="D195" s="214">
        <v>8926.39</v>
      </c>
      <c r="E195" s="214">
        <v>11428</v>
      </c>
      <c r="F195" s="213">
        <v>0</v>
      </c>
      <c r="G195" s="213">
        <v>0</v>
      </c>
      <c r="H195" s="213">
        <v>119.57</v>
      </c>
      <c r="I195" s="213">
        <v>0</v>
      </c>
      <c r="J195" s="213">
        <v>0</v>
      </c>
      <c r="K195" s="213">
        <v>119.57</v>
      </c>
      <c r="L195" s="213">
        <v>119.57</v>
      </c>
    </row>
    <row r="196" spans="1:12" ht="13.5" thickBot="1">
      <c r="A196" s="212" t="s">
        <v>578</v>
      </c>
      <c r="B196" s="212" t="s">
        <v>550</v>
      </c>
      <c r="C196" s="213">
        <v>42000</v>
      </c>
      <c r="D196" s="214">
        <v>9981.63</v>
      </c>
      <c r="E196" s="214">
        <v>23683.8</v>
      </c>
      <c r="F196" s="214">
        <v>13702.17</v>
      </c>
      <c r="G196" s="213">
        <v>0</v>
      </c>
      <c r="H196" s="213">
        <v>0</v>
      </c>
      <c r="I196" s="213">
        <v>0</v>
      </c>
      <c r="J196" s="213">
        <v>0</v>
      </c>
      <c r="K196" s="214">
        <v>13702.17</v>
      </c>
      <c r="L196" s="213">
        <v>247.8</v>
      </c>
    </row>
    <row r="197" spans="1:12" ht="13.5" thickBot="1">
      <c r="A197" s="212" t="s">
        <v>579</v>
      </c>
      <c r="B197" s="212" t="s">
        <v>551</v>
      </c>
      <c r="C197" s="213">
        <v>23000</v>
      </c>
      <c r="D197" s="214">
        <v>11113.96</v>
      </c>
      <c r="E197" s="214">
        <v>12834</v>
      </c>
      <c r="F197" s="213">
        <v>0</v>
      </c>
      <c r="G197" s="213">
        <v>0</v>
      </c>
      <c r="H197" s="213">
        <v>69</v>
      </c>
      <c r="I197" s="213">
        <v>0</v>
      </c>
      <c r="J197" s="213">
        <v>0</v>
      </c>
      <c r="K197" s="213">
        <v>69</v>
      </c>
      <c r="L197" s="213">
        <v>-34.5</v>
      </c>
    </row>
    <row r="198" spans="1:12" ht="13.5" thickBot="1">
      <c r="A198" s="212" t="s">
        <v>579</v>
      </c>
      <c r="B198" s="212" t="s">
        <v>550</v>
      </c>
      <c r="C198" s="213">
        <v>42000</v>
      </c>
      <c r="D198" s="214">
        <v>9483.81</v>
      </c>
      <c r="E198" s="214">
        <v>23436</v>
      </c>
      <c r="F198" s="214">
        <v>13952.19</v>
      </c>
      <c r="G198" s="213">
        <v>0</v>
      </c>
      <c r="H198" s="213">
        <v>0</v>
      </c>
      <c r="I198" s="213">
        <v>0</v>
      </c>
      <c r="J198" s="213">
        <v>0</v>
      </c>
      <c r="K198" s="214">
        <v>13952.19</v>
      </c>
      <c r="L198" s="213">
        <v>-63</v>
      </c>
    </row>
    <row r="199" spans="1:12" ht="13.5" thickBot="1">
      <c r="A199" s="212" t="s">
        <v>580</v>
      </c>
      <c r="B199" s="212" t="s">
        <v>550</v>
      </c>
      <c r="C199" s="213">
        <v>42000</v>
      </c>
      <c r="D199" s="214">
        <v>9525.57</v>
      </c>
      <c r="E199" s="214">
        <v>23465.4</v>
      </c>
      <c r="F199" s="214">
        <v>13939.83</v>
      </c>
      <c r="G199" s="213">
        <v>0</v>
      </c>
      <c r="H199" s="213">
        <v>0</v>
      </c>
      <c r="I199" s="213">
        <v>0</v>
      </c>
      <c r="J199" s="213">
        <v>0</v>
      </c>
      <c r="K199" s="214">
        <v>13939.83</v>
      </c>
      <c r="L199" s="213">
        <v>-46.2</v>
      </c>
    </row>
    <row r="200" spans="1:12" ht="13.5" thickBot="1">
      <c r="A200" s="212" t="s">
        <v>580</v>
      </c>
      <c r="B200" s="212" t="s">
        <v>551</v>
      </c>
      <c r="C200" s="213">
        <v>61000</v>
      </c>
      <c r="D200" s="214">
        <v>29086.11</v>
      </c>
      <c r="E200" s="214">
        <v>34080.7</v>
      </c>
      <c r="F200" s="213">
        <v>0</v>
      </c>
      <c r="G200" s="213">
        <v>0</v>
      </c>
      <c r="H200" s="213">
        <v>42.7</v>
      </c>
      <c r="I200" s="213">
        <v>0</v>
      </c>
      <c r="J200" s="213">
        <v>0</v>
      </c>
      <c r="K200" s="213">
        <v>42.7</v>
      </c>
      <c r="L200" s="213">
        <v>-67.1</v>
      </c>
    </row>
    <row r="201" spans="1:12" ht="13.5" thickBot="1">
      <c r="A201" s="212" t="s">
        <v>581</v>
      </c>
      <c r="B201" s="212" t="s">
        <v>550</v>
      </c>
      <c r="C201" s="213">
        <v>57000</v>
      </c>
      <c r="D201" s="214">
        <v>15830.75</v>
      </c>
      <c r="E201" s="214">
        <v>36907.5</v>
      </c>
      <c r="F201" s="214">
        <v>21076.75</v>
      </c>
      <c r="G201" s="213">
        <v>0</v>
      </c>
      <c r="H201" s="213">
        <v>0</v>
      </c>
      <c r="I201" s="213">
        <v>0</v>
      </c>
      <c r="J201" s="213">
        <v>0</v>
      </c>
      <c r="K201" s="214">
        <v>21076.75</v>
      </c>
      <c r="L201" s="213">
        <v>22.8</v>
      </c>
    </row>
    <row r="202" spans="1:12" ht="13.5" thickBot="1">
      <c r="A202" s="212" t="s">
        <v>581</v>
      </c>
      <c r="B202" s="212" t="s">
        <v>551</v>
      </c>
      <c r="C202" s="213">
        <v>5000</v>
      </c>
      <c r="D202" s="214">
        <v>2755.48</v>
      </c>
      <c r="E202" s="214">
        <v>3237.5</v>
      </c>
      <c r="F202" s="213">
        <v>0</v>
      </c>
      <c r="G202" s="213">
        <v>0</v>
      </c>
      <c r="H202" s="213">
        <v>35</v>
      </c>
      <c r="I202" s="213">
        <v>0</v>
      </c>
      <c r="J202" s="213">
        <v>0</v>
      </c>
      <c r="K202" s="213">
        <v>35</v>
      </c>
      <c r="L202" s="213">
        <v>2</v>
      </c>
    </row>
    <row r="203" spans="1:12" ht="13.5" thickBot="1">
      <c r="A203" s="212" t="s">
        <v>582</v>
      </c>
      <c r="B203" s="212" t="s">
        <v>551</v>
      </c>
      <c r="C203" s="213">
        <v>144796</v>
      </c>
      <c r="D203" s="214">
        <v>83483.29</v>
      </c>
      <c r="E203" s="214">
        <v>105411.49</v>
      </c>
      <c r="F203" s="213">
        <v>0</v>
      </c>
      <c r="G203" s="213">
        <v>0</v>
      </c>
      <c r="H203" s="213">
        <v>651.58</v>
      </c>
      <c r="I203" s="213">
        <v>0</v>
      </c>
      <c r="J203" s="213">
        <v>0</v>
      </c>
      <c r="K203" s="213">
        <v>651.58</v>
      </c>
      <c r="L203" s="213">
        <v>-608.14</v>
      </c>
    </row>
    <row r="204" spans="1:12" ht="13.5" thickBot="1">
      <c r="A204" s="212" t="s">
        <v>582</v>
      </c>
      <c r="B204" s="212" t="s">
        <v>550</v>
      </c>
      <c r="C204" s="213">
        <v>60000</v>
      </c>
      <c r="D204" s="214">
        <v>24859.27</v>
      </c>
      <c r="E204" s="214">
        <v>43680</v>
      </c>
      <c r="F204" s="214">
        <v>18820.73</v>
      </c>
      <c r="G204" s="213">
        <v>0</v>
      </c>
      <c r="H204" s="213">
        <v>0</v>
      </c>
      <c r="I204" s="213">
        <v>0</v>
      </c>
      <c r="J204" s="213">
        <v>0</v>
      </c>
      <c r="K204" s="214">
        <v>18820.73</v>
      </c>
      <c r="L204" s="213">
        <v>-252</v>
      </c>
    </row>
    <row r="205" spans="1:12" ht="13.5" thickBot="1">
      <c r="A205" s="212" t="s">
        <v>583</v>
      </c>
      <c r="B205" s="212" t="s">
        <v>551</v>
      </c>
      <c r="C205" s="213">
        <v>308348</v>
      </c>
      <c r="D205" s="214">
        <v>167398.5</v>
      </c>
      <c r="E205" s="214">
        <v>226944.13</v>
      </c>
      <c r="F205" s="213">
        <v>0</v>
      </c>
      <c r="G205" s="213">
        <v>0</v>
      </c>
      <c r="H205" s="214">
        <v>3700.18</v>
      </c>
      <c r="I205" s="213">
        <v>0</v>
      </c>
      <c r="J205" s="213">
        <v>0</v>
      </c>
      <c r="K205" s="214">
        <v>3700.18</v>
      </c>
      <c r="L205" s="213">
        <v>0</v>
      </c>
    </row>
    <row r="206" spans="1:12" ht="13.5" thickBot="1">
      <c r="A206" s="212" t="s">
        <v>583</v>
      </c>
      <c r="B206" s="212" t="s">
        <v>550</v>
      </c>
      <c r="C206" s="213">
        <v>42500</v>
      </c>
      <c r="D206" s="214">
        <v>13840.57</v>
      </c>
      <c r="E206" s="214">
        <v>31280</v>
      </c>
      <c r="F206" s="214">
        <v>17439.43</v>
      </c>
      <c r="G206" s="213">
        <v>0</v>
      </c>
      <c r="H206" s="213">
        <v>0</v>
      </c>
      <c r="I206" s="213">
        <v>0</v>
      </c>
      <c r="J206" s="213">
        <v>0</v>
      </c>
      <c r="K206" s="214">
        <v>17439.43</v>
      </c>
      <c r="L206" s="213">
        <v>0</v>
      </c>
    </row>
    <row r="207" spans="1:12" ht="13.5" thickBot="1">
      <c r="A207" s="212" t="s">
        <v>584</v>
      </c>
      <c r="B207" s="212" t="s">
        <v>551</v>
      </c>
      <c r="C207" s="213">
        <v>64000</v>
      </c>
      <c r="D207" s="214">
        <v>35372.04</v>
      </c>
      <c r="E207" s="214">
        <v>46329.6</v>
      </c>
      <c r="F207" s="213">
        <v>0</v>
      </c>
      <c r="G207" s="213">
        <v>0</v>
      </c>
      <c r="H207" s="213">
        <v>198.4</v>
      </c>
      <c r="I207" s="213">
        <v>0</v>
      </c>
      <c r="J207" s="213">
        <v>0</v>
      </c>
      <c r="K207" s="213">
        <v>198.4</v>
      </c>
      <c r="L207" s="213">
        <v>-128</v>
      </c>
    </row>
    <row r="208" spans="1:12" ht="13.5" thickBot="1">
      <c r="A208" s="212" t="s">
        <v>585</v>
      </c>
      <c r="B208" s="212" t="s">
        <v>551</v>
      </c>
      <c r="C208" s="213">
        <v>99609</v>
      </c>
      <c r="D208" s="214">
        <v>71626.52</v>
      </c>
      <c r="E208" s="214">
        <v>80683.29</v>
      </c>
      <c r="F208" s="213">
        <v>0</v>
      </c>
      <c r="G208" s="213">
        <v>0</v>
      </c>
      <c r="H208" s="213">
        <v>0</v>
      </c>
      <c r="I208" s="213">
        <v>0</v>
      </c>
      <c r="J208" s="213">
        <v>0</v>
      </c>
      <c r="K208" s="213">
        <v>0</v>
      </c>
      <c r="L208" s="213">
        <v>0</v>
      </c>
    </row>
    <row r="209" spans="1:12" ht="13.5" thickBot="1">
      <c r="A209" s="212" t="s">
        <v>586</v>
      </c>
      <c r="B209" s="212" t="s">
        <v>551</v>
      </c>
      <c r="C209" s="213">
        <v>102000</v>
      </c>
      <c r="D209" s="214">
        <v>79316.54</v>
      </c>
      <c r="E209" s="214">
        <v>88066.8</v>
      </c>
      <c r="F209" s="213">
        <v>0</v>
      </c>
      <c r="G209" s="213">
        <v>0</v>
      </c>
      <c r="H209" s="214">
        <v>-1693.2</v>
      </c>
      <c r="I209" s="213">
        <v>0</v>
      </c>
      <c r="J209" s="213">
        <v>0</v>
      </c>
      <c r="K209" s="214">
        <v>-1693.2</v>
      </c>
      <c r="L209" s="214">
        <v>-3019.2</v>
      </c>
    </row>
    <row r="210" spans="1:12" ht="13.5" thickBot="1">
      <c r="A210" s="297" t="s">
        <v>587</v>
      </c>
      <c r="B210" s="298"/>
      <c r="C210" s="298"/>
      <c r="D210" s="298"/>
      <c r="E210" s="298"/>
      <c r="F210" s="298"/>
      <c r="G210" s="298"/>
      <c r="H210" s="298"/>
      <c r="I210" s="298"/>
      <c r="J210" s="298"/>
      <c r="K210" s="298"/>
      <c r="L210" s="299"/>
    </row>
    <row r="211" spans="1:12" ht="13.5" thickBot="1">
      <c r="A211" s="212" t="s">
        <v>588</v>
      </c>
      <c r="B211" s="212" t="s">
        <v>551</v>
      </c>
      <c r="C211" s="213">
        <v>2650</v>
      </c>
      <c r="D211" s="214">
        <v>31124.25</v>
      </c>
      <c r="E211" s="214">
        <v>30730.73</v>
      </c>
      <c r="F211" s="213">
        <v>0</v>
      </c>
      <c r="G211" s="213">
        <v>0</v>
      </c>
      <c r="H211" s="213">
        <v>713.65</v>
      </c>
      <c r="I211" s="213">
        <v>0</v>
      </c>
      <c r="J211" s="213">
        <v>0</v>
      </c>
      <c r="K211" s="213">
        <v>713.65</v>
      </c>
      <c r="L211" s="213">
        <v>412.08</v>
      </c>
    </row>
    <row r="212" spans="1:12" ht="13.5" thickBot="1">
      <c r="A212" s="212" t="s">
        <v>589</v>
      </c>
      <c r="B212" s="212" t="s">
        <v>551</v>
      </c>
      <c r="C212" s="213">
        <v>2650</v>
      </c>
      <c r="D212" s="214">
        <v>11806.02</v>
      </c>
      <c r="E212" s="214">
        <v>11553.74</v>
      </c>
      <c r="F212" s="213">
        <v>0</v>
      </c>
      <c r="G212" s="213">
        <v>0</v>
      </c>
      <c r="H212" s="213">
        <v>-442.02</v>
      </c>
      <c r="I212" s="213">
        <v>0</v>
      </c>
      <c r="J212" s="213">
        <v>0</v>
      </c>
      <c r="K212" s="213">
        <v>-442.02</v>
      </c>
      <c r="L212" s="213">
        <v>43.99</v>
      </c>
    </row>
    <row r="213" spans="1:12" ht="13.5" thickBot="1">
      <c r="A213" s="212" t="s">
        <v>590</v>
      </c>
      <c r="B213" s="212" t="s">
        <v>551</v>
      </c>
      <c r="C213" s="213">
        <v>2530</v>
      </c>
      <c r="D213" s="214">
        <v>15724.71</v>
      </c>
      <c r="E213" s="214">
        <v>15212.38</v>
      </c>
      <c r="F213" s="213">
        <v>0</v>
      </c>
      <c r="G213" s="213">
        <v>0</v>
      </c>
      <c r="H213" s="213">
        <v>-293.23</v>
      </c>
      <c r="I213" s="213">
        <v>0</v>
      </c>
      <c r="J213" s="213">
        <v>0</v>
      </c>
      <c r="K213" s="213">
        <v>-293.23</v>
      </c>
      <c r="L213" s="213">
        <v>-380.52</v>
      </c>
    </row>
    <row r="214" spans="1:12" ht="13.5" thickBot="1">
      <c r="A214" s="215" t="s">
        <v>591</v>
      </c>
      <c r="B214" s="215">
        <v>56</v>
      </c>
      <c r="C214" s="212"/>
      <c r="D214" s="216">
        <v>1813182.97</v>
      </c>
      <c r="E214" s="216">
        <v>1248354.06</v>
      </c>
      <c r="F214" s="216">
        <v>-150503.07</v>
      </c>
      <c r="G214" s="217">
        <v>0</v>
      </c>
      <c r="H214" s="216">
        <v>-9756.83</v>
      </c>
      <c r="I214" s="217">
        <v>0</v>
      </c>
      <c r="J214" s="217">
        <v>0</v>
      </c>
      <c r="K214" s="216">
        <v>-160259.9</v>
      </c>
      <c r="L214" s="216">
        <v>1739.12</v>
      </c>
    </row>
    <row r="218" spans="1:8" ht="12.75" customHeight="1">
      <c r="A218" s="77" t="s">
        <v>163</v>
      </c>
      <c r="B218" s="248" t="s">
        <v>55</v>
      </c>
      <c r="C218" s="248"/>
      <c r="D218" s="268" t="s">
        <v>56</v>
      </c>
      <c r="E218" s="268"/>
      <c r="F218" s="95" t="s">
        <v>54</v>
      </c>
      <c r="G218" s="425" t="s">
        <v>369</v>
      </c>
      <c r="H218" s="425"/>
    </row>
    <row r="219" spans="1:8" ht="12.75">
      <c r="A219" s="77" t="s">
        <v>506</v>
      </c>
      <c r="D219" s="255"/>
      <c r="E219" s="255"/>
      <c r="F219" s="77"/>
      <c r="G219" s="96"/>
      <c r="H219" s="52"/>
    </row>
    <row r="220" spans="2:6" ht="12.75">
      <c r="B220" s="50"/>
      <c r="D220" s="77"/>
      <c r="E220" s="77"/>
      <c r="F220" s="77"/>
    </row>
  </sheetData>
  <sheetProtection/>
  <mergeCells count="27">
    <mergeCell ref="B218:C218"/>
    <mergeCell ref="D218:E218"/>
    <mergeCell ref="D219:E219"/>
    <mergeCell ref="A154:L154"/>
    <mergeCell ref="A185:L185"/>
    <mergeCell ref="A193:L193"/>
    <mergeCell ref="A210:L210"/>
    <mergeCell ref="A85:L85"/>
    <mergeCell ref="A116:L116"/>
    <mergeCell ref="A124:L124"/>
    <mergeCell ref="A141:L141"/>
    <mergeCell ref="A147:L147"/>
    <mergeCell ref="B149:B152"/>
    <mergeCell ref="C149:C152"/>
    <mergeCell ref="L149:L152"/>
    <mergeCell ref="A54:L54"/>
    <mergeCell ref="A71:L71"/>
    <mergeCell ref="A78:L78"/>
    <mergeCell ref="B80:B83"/>
    <mergeCell ref="C80:C83"/>
    <mergeCell ref="L80:L83"/>
    <mergeCell ref="A8:L8"/>
    <mergeCell ref="B10:B13"/>
    <mergeCell ref="C10:C13"/>
    <mergeCell ref="L10:L13"/>
    <mergeCell ref="A15:L15"/>
    <mergeCell ref="A46:L4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2" width="9.140625" style="175" customWidth="1"/>
    <col min="3" max="3" width="18.7109375" style="175" customWidth="1"/>
    <col min="4" max="4" width="8.421875" style="124" customWidth="1"/>
    <col min="5" max="5" width="10.140625" style="124" customWidth="1"/>
    <col min="6" max="6" width="5.140625" style="124" customWidth="1"/>
    <col min="7" max="7" width="10.57421875" style="124" customWidth="1"/>
    <col min="8" max="8" width="4.57421875" style="124" customWidth="1"/>
    <col min="9" max="9" width="10.8515625" style="124" customWidth="1"/>
    <col min="10" max="10" width="4.140625" style="124" customWidth="1"/>
    <col min="11" max="11" width="10.7109375" style="124" customWidth="1"/>
    <col min="12" max="12" width="4.140625" style="124" customWidth="1"/>
    <col min="13" max="13" width="10.8515625" style="124" bestFit="1" customWidth="1"/>
    <col min="14" max="14" width="4.7109375" style="124" customWidth="1"/>
    <col min="15" max="15" width="10.57421875" style="124" customWidth="1"/>
    <col min="16" max="16384" width="9.140625" style="125" customWidth="1"/>
  </cols>
  <sheetData>
    <row r="1" spans="1:15" ht="12.75">
      <c r="A1" s="123" t="s">
        <v>451</v>
      </c>
      <c r="B1" s="174"/>
      <c r="C1" s="174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2.75">
      <c r="A2" s="123" t="s">
        <v>452</v>
      </c>
      <c r="B2" s="174"/>
      <c r="C2" s="174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12.75">
      <c r="A3" s="123" t="s">
        <v>453</v>
      </c>
      <c r="B3" s="174"/>
      <c r="C3" s="174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2.75">
      <c r="A4" s="123" t="s">
        <v>454</v>
      </c>
      <c r="B4" s="174"/>
      <c r="C4" s="174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2.75">
      <c r="A5" s="123" t="s">
        <v>330</v>
      </c>
      <c r="B5" s="174"/>
      <c r="C5" s="174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3" t="s">
        <v>442</v>
      </c>
      <c r="C6" s="174"/>
      <c r="D6" s="123"/>
      <c r="E6" s="123"/>
      <c r="F6" s="123"/>
      <c r="G6" s="123"/>
      <c r="H6" s="123"/>
      <c r="I6" s="123"/>
      <c r="J6" s="123"/>
      <c r="K6" s="123"/>
      <c r="L6" s="123"/>
      <c r="N6" s="123"/>
      <c r="O6" s="123"/>
    </row>
    <row r="7" spans="1:15" ht="12.75">
      <c r="A7" s="124"/>
      <c r="C7" s="174"/>
      <c r="D7" s="123"/>
      <c r="E7" s="123"/>
      <c r="F7" s="123"/>
      <c r="G7" s="123"/>
      <c r="H7" s="123"/>
      <c r="I7" s="123"/>
      <c r="J7" s="123"/>
      <c r="K7" s="123"/>
      <c r="L7" s="123"/>
      <c r="N7" s="123"/>
      <c r="O7" s="123"/>
    </row>
    <row r="8" spans="1:15" ht="12.75">
      <c r="A8" s="124"/>
      <c r="B8" s="204" t="s">
        <v>643</v>
      </c>
      <c r="C8" s="174"/>
      <c r="D8" s="123"/>
      <c r="E8" s="123"/>
      <c r="F8" s="123"/>
      <c r="G8" s="123"/>
      <c r="H8" s="123"/>
      <c r="I8" s="123"/>
      <c r="J8" s="123"/>
      <c r="K8" s="123"/>
      <c r="L8" s="123"/>
      <c r="N8" s="123"/>
      <c r="O8" s="123"/>
    </row>
    <row r="9" spans="1:15" ht="12.75">
      <c r="A9" s="174"/>
      <c r="B9" s="174"/>
      <c r="C9" s="174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s="176" customFormat="1" ht="11.25">
      <c r="A10" s="306" t="s">
        <v>103</v>
      </c>
      <c r="B10" s="307"/>
      <c r="C10" s="307"/>
      <c r="D10" s="307"/>
      <c r="E10" s="308"/>
      <c r="F10" s="300" t="s">
        <v>1</v>
      </c>
      <c r="G10" s="309" t="s">
        <v>473</v>
      </c>
      <c r="H10" s="300" t="s">
        <v>1</v>
      </c>
      <c r="I10" s="303" t="s">
        <v>474</v>
      </c>
      <c r="J10" s="300" t="s">
        <v>1</v>
      </c>
      <c r="K10" s="303" t="s">
        <v>120</v>
      </c>
      <c r="L10" s="300" t="s">
        <v>1</v>
      </c>
      <c r="M10" s="303" t="s">
        <v>475</v>
      </c>
      <c r="N10" s="300" t="s">
        <v>1</v>
      </c>
      <c r="O10" s="303" t="s">
        <v>127</v>
      </c>
    </row>
    <row r="11" spans="1:15" s="176" customFormat="1" ht="15" customHeight="1">
      <c r="A11" s="320" t="s">
        <v>460</v>
      </c>
      <c r="B11" s="321"/>
      <c r="C11" s="322"/>
      <c r="D11" s="329" t="s">
        <v>461</v>
      </c>
      <c r="E11" s="309" t="s">
        <v>476</v>
      </c>
      <c r="F11" s="301"/>
      <c r="G11" s="310"/>
      <c r="H11" s="301"/>
      <c r="I11" s="304"/>
      <c r="J11" s="301"/>
      <c r="K11" s="304"/>
      <c r="L11" s="301"/>
      <c r="M11" s="304"/>
      <c r="N11" s="301"/>
      <c r="O11" s="304"/>
    </row>
    <row r="12" spans="1:15" s="176" customFormat="1" ht="25.5" customHeight="1">
      <c r="A12" s="323"/>
      <c r="B12" s="324"/>
      <c r="C12" s="325"/>
      <c r="D12" s="330"/>
      <c r="E12" s="310"/>
      <c r="F12" s="301"/>
      <c r="G12" s="310"/>
      <c r="H12" s="301"/>
      <c r="I12" s="304"/>
      <c r="J12" s="301"/>
      <c r="K12" s="304"/>
      <c r="L12" s="301"/>
      <c r="M12" s="304"/>
      <c r="N12" s="301"/>
      <c r="O12" s="304"/>
    </row>
    <row r="13" spans="1:15" s="176" customFormat="1" ht="18" customHeight="1">
      <c r="A13" s="326"/>
      <c r="B13" s="327"/>
      <c r="C13" s="328"/>
      <c r="D13" s="331"/>
      <c r="E13" s="311"/>
      <c r="F13" s="301"/>
      <c r="G13" s="311"/>
      <c r="H13" s="301"/>
      <c r="I13" s="305"/>
      <c r="J13" s="301"/>
      <c r="K13" s="305"/>
      <c r="L13" s="301"/>
      <c r="M13" s="305"/>
      <c r="N13" s="301"/>
      <c r="O13" s="305"/>
    </row>
    <row r="14" spans="1:15" s="176" customFormat="1" ht="18" customHeight="1">
      <c r="A14" s="332">
        <v>1</v>
      </c>
      <c r="B14" s="333"/>
      <c r="C14" s="333"/>
      <c r="D14" s="333"/>
      <c r="E14" s="334"/>
      <c r="F14" s="302"/>
      <c r="G14" s="177">
        <v>2</v>
      </c>
      <c r="H14" s="302"/>
      <c r="I14" s="136">
        <v>3</v>
      </c>
      <c r="J14" s="302"/>
      <c r="K14" s="136">
        <v>4</v>
      </c>
      <c r="L14" s="302"/>
      <c r="M14" s="136">
        <v>5</v>
      </c>
      <c r="N14" s="302"/>
      <c r="O14" s="136">
        <v>6</v>
      </c>
    </row>
    <row r="15" spans="1:16" s="176" customFormat="1" ht="13.5" customHeight="1">
      <c r="A15" s="312" t="s">
        <v>477</v>
      </c>
      <c r="B15" s="313"/>
      <c r="C15" s="313"/>
      <c r="D15" s="313"/>
      <c r="E15" s="314"/>
      <c r="F15" s="178">
        <v>678</v>
      </c>
      <c r="G15" s="178"/>
      <c r="H15" s="178">
        <v>689</v>
      </c>
      <c r="I15" s="178"/>
      <c r="J15" s="178">
        <v>700</v>
      </c>
      <c r="K15" s="178"/>
      <c r="L15" s="178">
        <v>711</v>
      </c>
      <c r="M15" s="178"/>
      <c r="N15" s="178">
        <v>722</v>
      </c>
      <c r="O15" s="178"/>
      <c r="P15" s="179"/>
    </row>
    <row r="16" spans="1:16" s="176" customFormat="1" ht="12.75" customHeight="1" thickBot="1">
      <c r="A16" s="315" t="s">
        <v>478</v>
      </c>
      <c r="B16" s="316"/>
      <c r="C16" s="316"/>
      <c r="D16" s="316"/>
      <c r="E16" s="316"/>
      <c r="F16" s="180">
        <v>679</v>
      </c>
      <c r="G16" s="180"/>
      <c r="H16" s="178">
        <v>690</v>
      </c>
      <c r="I16" s="180"/>
      <c r="J16" s="180">
        <v>701</v>
      </c>
      <c r="K16" s="180"/>
      <c r="L16" s="180">
        <v>712</v>
      </c>
      <c r="M16" s="180"/>
      <c r="N16" s="180">
        <v>723</v>
      </c>
      <c r="O16" s="180"/>
      <c r="P16" s="181"/>
    </row>
    <row r="17" spans="1:15" s="133" customFormat="1" ht="12.75" customHeight="1" thickBot="1">
      <c r="A17" s="317" t="s">
        <v>479</v>
      </c>
      <c r="B17" s="318"/>
      <c r="C17" s="319"/>
      <c r="D17" s="212" t="s">
        <v>551</v>
      </c>
      <c r="E17" s="212" t="s">
        <v>577</v>
      </c>
      <c r="F17" s="158"/>
      <c r="G17" s="214">
        <v>14000</v>
      </c>
      <c r="H17" s="183"/>
      <c r="I17" s="214">
        <v>13153.45</v>
      </c>
      <c r="J17" s="183"/>
      <c r="K17" s="214">
        <v>13792</v>
      </c>
      <c r="L17" s="183"/>
      <c r="M17" s="213">
        <v>0.059048</v>
      </c>
      <c r="N17" s="183"/>
      <c r="O17" s="213">
        <v>0.821098</v>
      </c>
    </row>
    <row r="18" spans="1:15" s="133" customFormat="1" ht="13.5" thickBot="1">
      <c r="A18" s="317" t="s">
        <v>479</v>
      </c>
      <c r="B18" s="318"/>
      <c r="C18" s="319"/>
      <c r="D18" s="212" t="s">
        <v>550</v>
      </c>
      <c r="E18" s="212" t="s">
        <v>578</v>
      </c>
      <c r="F18" s="158"/>
      <c r="G18" s="214">
        <v>25200</v>
      </c>
      <c r="H18" s="183"/>
      <c r="I18" s="214">
        <v>9981.63</v>
      </c>
      <c r="J18" s="183"/>
      <c r="K18" s="214">
        <v>23683.8</v>
      </c>
      <c r="L18" s="183"/>
      <c r="M18" s="213">
        <v>0.10303</v>
      </c>
      <c r="N18" s="183"/>
      <c r="O18" s="213">
        <v>1.41</v>
      </c>
    </row>
    <row r="19" spans="1:15" s="133" customFormat="1" ht="13.5" thickBot="1">
      <c r="A19" s="317" t="s">
        <v>479</v>
      </c>
      <c r="B19" s="318"/>
      <c r="C19" s="319"/>
      <c r="D19" s="212" t="s">
        <v>551</v>
      </c>
      <c r="E19" s="212" t="s">
        <v>578</v>
      </c>
      <c r="F19" s="158"/>
      <c r="G19" s="214">
        <v>12159.6</v>
      </c>
      <c r="H19" s="183"/>
      <c r="I19" s="214">
        <v>8926.39</v>
      </c>
      <c r="J19" s="183"/>
      <c r="K19" s="214">
        <v>11428</v>
      </c>
      <c r="L19" s="183"/>
      <c r="M19" s="213">
        <v>0.049714</v>
      </c>
      <c r="N19" s="183"/>
      <c r="O19" s="213">
        <v>0.680359</v>
      </c>
    </row>
    <row r="20" spans="1:15" s="133" customFormat="1" ht="13.5" thickBot="1">
      <c r="A20" s="317" t="s">
        <v>479</v>
      </c>
      <c r="B20" s="318"/>
      <c r="C20" s="319"/>
      <c r="D20" s="212" t="s">
        <v>551</v>
      </c>
      <c r="E20" s="212" t="s">
        <v>579</v>
      </c>
      <c r="F20" s="158"/>
      <c r="G20" s="214">
        <v>13800</v>
      </c>
      <c r="H20" s="183"/>
      <c r="I20" s="214">
        <v>11113.96</v>
      </c>
      <c r="J20" s="183"/>
      <c r="K20" s="214">
        <v>12834</v>
      </c>
      <c r="L20" s="183"/>
      <c r="M20" s="213">
        <v>0.08253</v>
      </c>
      <c r="N20" s="183"/>
      <c r="O20" s="213">
        <v>0.764064</v>
      </c>
    </row>
    <row r="21" spans="1:15" s="133" customFormat="1" ht="13.5" thickBot="1">
      <c r="A21" s="317" t="s">
        <v>479</v>
      </c>
      <c r="B21" s="318"/>
      <c r="C21" s="319"/>
      <c r="D21" s="212" t="s">
        <v>550</v>
      </c>
      <c r="E21" s="212" t="s">
        <v>579</v>
      </c>
      <c r="F21" s="158"/>
      <c r="G21" s="214">
        <v>25200</v>
      </c>
      <c r="H21" s="183"/>
      <c r="I21" s="214">
        <v>9483.81</v>
      </c>
      <c r="J21" s="183"/>
      <c r="K21" s="214">
        <v>23436</v>
      </c>
      <c r="L21" s="183"/>
      <c r="M21" s="213">
        <v>0.150707</v>
      </c>
      <c r="N21" s="183"/>
      <c r="O21" s="213">
        <v>1.395247</v>
      </c>
    </row>
    <row r="22" spans="1:15" s="133" customFormat="1" ht="13.5" thickBot="1">
      <c r="A22" s="317" t="s">
        <v>479</v>
      </c>
      <c r="B22" s="318"/>
      <c r="C22" s="319"/>
      <c r="D22" s="212" t="s">
        <v>550</v>
      </c>
      <c r="E22" s="212" t="s">
        <v>580</v>
      </c>
      <c r="F22" s="158"/>
      <c r="G22" s="214">
        <v>25200</v>
      </c>
      <c r="H22" s="183"/>
      <c r="I22" s="214">
        <v>9525.57</v>
      </c>
      <c r="J22" s="183"/>
      <c r="K22" s="214">
        <v>23465.4</v>
      </c>
      <c r="L22" s="183"/>
      <c r="M22" s="213">
        <v>0.052144</v>
      </c>
      <c r="N22" s="183"/>
      <c r="O22" s="213">
        <v>1.396997</v>
      </c>
    </row>
    <row r="23" spans="1:15" s="133" customFormat="1" ht="13.5" thickBot="1">
      <c r="A23" s="317" t="s">
        <v>479</v>
      </c>
      <c r="B23" s="318"/>
      <c r="C23" s="319"/>
      <c r="D23" s="212" t="s">
        <v>551</v>
      </c>
      <c r="E23" s="212" t="s">
        <v>580</v>
      </c>
      <c r="F23" s="158"/>
      <c r="G23" s="214">
        <v>36600</v>
      </c>
      <c r="H23" s="183"/>
      <c r="I23" s="214">
        <v>29086.11</v>
      </c>
      <c r="J23" s="183"/>
      <c r="K23" s="214">
        <v>34080.7</v>
      </c>
      <c r="L23" s="183"/>
      <c r="M23" s="213">
        <v>0.075734</v>
      </c>
      <c r="N23" s="183"/>
      <c r="O23" s="213">
        <v>2.028972</v>
      </c>
    </row>
    <row r="24" spans="1:15" s="133" customFormat="1" ht="13.5" thickBot="1">
      <c r="A24" s="317" t="s">
        <v>479</v>
      </c>
      <c r="B24" s="318"/>
      <c r="C24" s="319"/>
      <c r="D24" s="212" t="s">
        <v>551</v>
      </c>
      <c r="E24" s="212" t="s">
        <v>581</v>
      </c>
      <c r="F24" s="158"/>
      <c r="G24" s="214">
        <v>3500</v>
      </c>
      <c r="H24" s="183"/>
      <c r="I24" s="214">
        <v>2755.48</v>
      </c>
      <c r="J24" s="183"/>
      <c r="K24" s="214">
        <v>3237.5</v>
      </c>
      <c r="L24" s="183"/>
      <c r="M24" s="213">
        <v>0.01389</v>
      </c>
      <c r="N24" s="183"/>
      <c r="O24" s="213">
        <v>0.192742</v>
      </c>
    </row>
    <row r="25" spans="1:15" s="133" customFormat="1" ht="13.5" thickBot="1">
      <c r="A25" s="317" t="s">
        <v>479</v>
      </c>
      <c r="B25" s="318"/>
      <c r="C25" s="319"/>
      <c r="D25" s="212" t="s">
        <v>550</v>
      </c>
      <c r="E25" s="212" t="s">
        <v>581</v>
      </c>
      <c r="F25" s="158"/>
      <c r="G25" s="214">
        <v>39900</v>
      </c>
      <c r="H25" s="183"/>
      <c r="I25" s="214">
        <v>15830.75</v>
      </c>
      <c r="J25" s="183"/>
      <c r="K25" s="214">
        <v>36907.5</v>
      </c>
      <c r="L25" s="183"/>
      <c r="M25" s="213">
        <v>0.15835</v>
      </c>
      <c r="N25" s="183"/>
      <c r="O25" s="213">
        <v>2.197264</v>
      </c>
    </row>
    <row r="26" spans="1:15" s="133" customFormat="1" ht="13.5" thickBot="1">
      <c r="A26" s="317" t="s">
        <v>479</v>
      </c>
      <c r="B26" s="318"/>
      <c r="C26" s="319"/>
      <c r="D26" s="212" t="s">
        <v>551</v>
      </c>
      <c r="E26" s="212" t="s">
        <v>582</v>
      </c>
      <c r="F26" s="158"/>
      <c r="G26" s="214">
        <v>115836.8</v>
      </c>
      <c r="H26" s="183"/>
      <c r="I26" s="214">
        <v>83483.29</v>
      </c>
      <c r="J26" s="183"/>
      <c r="K26" s="214">
        <v>105411.49</v>
      </c>
      <c r="L26" s="183"/>
      <c r="M26" s="213">
        <v>0.497515</v>
      </c>
      <c r="N26" s="183"/>
      <c r="O26" s="213">
        <v>6.275605</v>
      </c>
    </row>
    <row r="27" spans="1:15" s="133" customFormat="1" ht="13.5" thickBot="1">
      <c r="A27" s="317" t="s">
        <v>479</v>
      </c>
      <c r="B27" s="318"/>
      <c r="C27" s="319"/>
      <c r="D27" s="212" t="s">
        <v>550</v>
      </c>
      <c r="E27" s="212" t="s">
        <v>582</v>
      </c>
      <c r="F27" s="158"/>
      <c r="G27" s="214">
        <v>48000</v>
      </c>
      <c r="H27" s="183"/>
      <c r="I27" s="214">
        <v>24859.27</v>
      </c>
      <c r="J27" s="183"/>
      <c r="K27" s="214">
        <v>43680</v>
      </c>
      <c r="L27" s="183"/>
      <c r="M27" s="213">
        <v>0.206158</v>
      </c>
      <c r="N27" s="183"/>
      <c r="O27" s="213">
        <v>2.600461</v>
      </c>
    </row>
    <row r="28" spans="1:15" s="133" customFormat="1" ht="13.5" thickBot="1">
      <c r="A28" s="317" t="s">
        <v>479</v>
      </c>
      <c r="B28" s="318"/>
      <c r="C28" s="319"/>
      <c r="D28" s="212" t="s">
        <v>550</v>
      </c>
      <c r="E28" s="212" t="s">
        <v>583</v>
      </c>
      <c r="F28" s="158"/>
      <c r="G28" s="214">
        <v>34000</v>
      </c>
      <c r="H28" s="183"/>
      <c r="I28" s="214">
        <v>13840.57</v>
      </c>
      <c r="J28" s="183"/>
      <c r="K28" s="214">
        <v>31280</v>
      </c>
      <c r="L28" s="183"/>
      <c r="M28" s="213">
        <v>0.076646</v>
      </c>
      <c r="N28" s="183"/>
      <c r="O28" s="213">
        <v>1.862235</v>
      </c>
    </row>
    <row r="29" spans="1:15" s="133" customFormat="1" ht="13.5" thickBot="1">
      <c r="A29" s="317" t="s">
        <v>479</v>
      </c>
      <c r="B29" s="318"/>
      <c r="C29" s="319"/>
      <c r="D29" s="212" t="s">
        <v>551</v>
      </c>
      <c r="E29" s="212" t="s">
        <v>583</v>
      </c>
      <c r="F29" s="158"/>
      <c r="G29" s="214">
        <v>246678.4</v>
      </c>
      <c r="H29" s="183"/>
      <c r="I29" s="214">
        <v>167398.5</v>
      </c>
      <c r="J29" s="183"/>
      <c r="K29" s="214">
        <v>226944.13</v>
      </c>
      <c r="L29" s="183"/>
      <c r="M29" s="213">
        <v>0.556086</v>
      </c>
      <c r="N29" s="183"/>
      <c r="O29" s="213">
        <v>13.510972</v>
      </c>
    </row>
    <row r="30" spans="1:15" s="133" customFormat="1" ht="13.5" thickBot="1">
      <c r="A30" s="317" t="s">
        <v>479</v>
      </c>
      <c r="B30" s="318"/>
      <c r="C30" s="319"/>
      <c r="D30" s="212" t="s">
        <v>551</v>
      </c>
      <c r="E30" s="212" t="s">
        <v>584</v>
      </c>
      <c r="F30" s="158"/>
      <c r="G30" s="214">
        <v>51200</v>
      </c>
      <c r="H30" s="183"/>
      <c r="I30" s="214">
        <v>35372.04</v>
      </c>
      <c r="J30" s="183"/>
      <c r="K30" s="214">
        <v>46329.6</v>
      </c>
      <c r="L30" s="183"/>
      <c r="M30" s="213">
        <v>0.293332</v>
      </c>
      <c r="N30" s="183"/>
      <c r="O30" s="213">
        <v>2.758203</v>
      </c>
    </row>
    <row r="31" spans="1:15" s="133" customFormat="1" ht="13.5" thickBot="1">
      <c r="A31" s="317" t="s">
        <v>479</v>
      </c>
      <c r="B31" s="318"/>
      <c r="C31" s="319"/>
      <c r="D31" s="212" t="s">
        <v>551</v>
      </c>
      <c r="E31" s="212" t="s">
        <v>585</v>
      </c>
      <c r="F31" s="158"/>
      <c r="G31" s="214">
        <v>89648.1</v>
      </c>
      <c r="H31" s="183"/>
      <c r="I31" s="214">
        <v>71626.52</v>
      </c>
      <c r="J31" s="183"/>
      <c r="K31" s="214">
        <v>80683.29</v>
      </c>
      <c r="L31" s="183"/>
      <c r="M31" s="213">
        <v>0.364847</v>
      </c>
      <c r="N31" s="183"/>
      <c r="O31" s="213">
        <v>4.803428</v>
      </c>
    </row>
    <row r="32" spans="1:15" s="133" customFormat="1" ht="13.5" thickBot="1">
      <c r="A32" s="317" t="s">
        <v>479</v>
      </c>
      <c r="B32" s="318"/>
      <c r="C32" s="319"/>
      <c r="D32" s="212" t="s">
        <v>551</v>
      </c>
      <c r="E32" s="212" t="s">
        <v>586</v>
      </c>
      <c r="F32" s="158"/>
      <c r="G32" s="214">
        <v>102000</v>
      </c>
      <c r="H32" s="183"/>
      <c r="I32" s="214">
        <v>79316.54</v>
      </c>
      <c r="J32" s="183"/>
      <c r="K32" s="214">
        <v>88066.8</v>
      </c>
      <c r="L32" s="183"/>
      <c r="M32" s="213">
        <v>0.316917</v>
      </c>
      <c r="N32" s="183"/>
      <c r="O32" s="213">
        <v>5.243</v>
      </c>
    </row>
    <row r="33" spans="1:15" s="133" customFormat="1" ht="12.75">
      <c r="A33" s="317"/>
      <c r="B33" s="318"/>
      <c r="C33" s="319"/>
      <c r="D33" s="157"/>
      <c r="E33" s="162"/>
      <c r="F33" s="158"/>
      <c r="G33" s="182"/>
      <c r="H33" s="183"/>
      <c r="I33" s="182"/>
      <c r="J33" s="183"/>
      <c r="K33" s="182"/>
      <c r="L33" s="183"/>
      <c r="M33" s="184"/>
      <c r="N33" s="183"/>
      <c r="O33" s="184"/>
    </row>
    <row r="34" spans="1:16" s="176" customFormat="1" ht="23.25" customHeight="1">
      <c r="A34" s="335" t="s">
        <v>480</v>
      </c>
      <c r="B34" s="336"/>
      <c r="C34" s="336"/>
      <c r="D34" s="336"/>
      <c r="E34" s="337"/>
      <c r="F34" s="180">
        <v>680</v>
      </c>
      <c r="G34" s="180"/>
      <c r="H34" s="178">
        <v>691</v>
      </c>
      <c r="I34" s="180"/>
      <c r="J34" s="180">
        <v>702</v>
      </c>
      <c r="K34" s="180"/>
      <c r="L34" s="180">
        <v>713</v>
      </c>
      <c r="M34" s="180"/>
      <c r="N34" s="180">
        <v>724</v>
      </c>
      <c r="O34" s="180"/>
      <c r="P34" s="181"/>
    </row>
    <row r="35" spans="1:16" s="176" customFormat="1" ht="11.25">
      <c r="A35" s="338" t="s">
        <v>481</v>
      </c>
      <c r="B35" s="338"/>
      <c r="C35" s="338"/>
      <c r="D35" s="338"/>
      <c r="E35" s="338"/>
      <c r="F35" s="180">
        <v>681</v>
      </c>
      <c r="G35" s="180"/>
      <c r="H35" s="178">
        <v>692</v>
      </c>
      <c r="I35" s="180"/>
      <c r="J35" s="185">
        <v>703</v>
      </c>
      <c r="K35" s="180"/>
      <c r="L35" s="180">
        <v>714</v>
      </c>
      <c r="M35" s="180"/>
      <c r="N35" s="180">
        <v>725</v>
      </c>
      <c r="O35" s="180"/>
      <c r="P35" s="181"/>
    </row>
    <row r="36" spans="1:15" s="133" customFormat="1" ht="14.25" customHeight="1">
      <c r="A36" s="341" t="s">
        <v>482</v>
      </c>
      <c r="B36" s="342"/>
      <c r="C36" s="342"/>
      <c r="D36" s="342"/>
      <c r="E36" s="343"/>
      <c r="F36" s="180">
        <v>682</v>
      </c>
      <c r="G36" s="165">
        <f>SUM(G17:G35)</f>
        <v>882922.9</v>
      </c>
      <c r="H36" s="158">
        <v>693</v>
      </c>
      <c r="I36" s="165">
        <f>SUM(I17:I35)</f>
        <v>585753.88</v>
      </c>
      <c r="J36" s="158">
        <v>704</v>
      </c>
      <c r="K36" s="165">
        <f>SUM(K17:K35)</f>
        <v>805260.2100000001</v>
      </c>
      <c r="L36" s="158">
        <v>715</v>
      </c>
      <c r="M36" s="186">
        <f>SUM(M17:M35)</f>
        <v>3.056648</v>
      </c>
      <c r="N36" s="158">
        <v>726</v>
      </c>
      <c r="O36" s="186">
        <f>SUM(O17:O35)</f>
        <v>47.940647000000006</v>
      </c>
    </row>
    <row r="37" spans="1:15" s="164" customFormat="1" ht="11.25">
      <c r="A37" s="339" t="s">
        <v>483</v>
      </c>
      <c r="B37" s="339"/>
      <c r="C37" s="339"/>
      <c r="D37" s="339"/>
      <c r="E37" s="339"/>
      <c r="F37" s="180">
        <v>683</v>
      </c>
      <c r="G37" s="187"/>
      <c r="H37" s="188">
        <v>694</v>
      </c>
      <c r="I37" s="189"/>
      <c r="J37" s="163">
        <v>705</v>
      </c>
      <c r="K37" s="189"/>
      <c r="L37" s="190">
        <v>716</v>
      </c>
      <c r="M37" s="191"/>
      <c r="N37" s="192">
        <v>727</v>
      </c>
      <c r="O37" s="193"/>
    </row>
    <row r="38" spans="1:15" s="164" customFormat="1" ht="11.25">
      <c r="A38" s="344" t="s">
        <v>484</v>
      </c>
      <c r="B38" s="344"/>
      <c r="C38" s="344"/>
      <c r="D38" s="344"/>
      <c r="E38" s="344"/>
      <c r="F38" s="194">
        <v>684</v>
      </c>
      <c r="G38" s="187"/>
      <c r="H38" s="188">
        <v>695</v>
      </c>
      <c r="I38" s="189"/>
      <c r="J38" s="163">
        <v>706</v>
      </c>
      <c r="K38" s="189"/>
      <c r="L38" s="190">
        <v>717</v>
      </c>
      <c r="M38" s="191"/>
      <c r="N38" s="192">
        <v>728</v>
      </c>
      <c r="O38" s="193"/>
    </row>
    <row r="39" spans="1:15" s="164" customFormat="1" ht="11.25">
      <c r="A39" s="344" t="s">
        <v>485</v>
      </c>
      <c r="B39" s="344"/>
      <c r="C39" s="344"/>
      <c r="D39" s="344"/>
      <c r="E39" s="344"/>
      <c r="F39" s="194">
        <v>685</v>
      </c>
      <c r="G39" s="187"/>
      <c r="H39" s="188">
        <v>696</v>
      </c>
      <c r="I39" s="189"/>
      <c r="J39" s="163">
        <v>707</v>
      </c>
      <c r="K39" s="189"/>
      <c r="L39" s="190">
        <v>718</v>
      </c>
      <c r="M39" s="191"/>
      <c r="N39" s="192">
        <v>729</v>
      </c>
      <c r="O39" s="193"/>
    </row>
    <row r="40" spans="1:15" s="164" customFormat="1" ht="11.25">
      <c r="A40" s="344" t="s">
        <v>486</v>
      </c>
      <c r="B40" s="344"/>
      <c r="C40" s="344"/>
      <c r="D40" s="344"/>
      <c r="E40" s="344"/>
      <c r="F40" s="194">
        <v>686</v>
      </c>
      <c r="G40" s="194"/>
      <c r="H40" s="188">
        <v>697</v>
      </c>
      <c r="I40" s="194"/>
      <c r="J40" s="188">
        <v>708</v>
      </c>
      <c r="K40" s="194"/>
      <c r="L40" s="166">
        <v>719</v>
      </c>
      <c r="M40" s="194"/>
      <c r="N40" s="188">
        <v>730</v>
      </c>
      <c r="O40" s="194"/>
    </row>
    <row r="41" spans="1:15" s="164" customFormat="1" ht="11.25">
      <c r="A41" s="344" t="s">
        <v>487</v>
      </c>
      <c r="B41" s="344"/>
      <c r="C41" s="344"/>
      <c r="D41" s="344"/>
      <c r="E41" s="344"/>
      <c r="F41" s="194">
        <v>687</v>
      </c>
      <c r="G41" s="168"/>
      <c r="H41" s="188">
        <v>698</v>
      </c>
      <c r="I41" s="167"/>
      <c r="J41" s="163">
        <v>709</v>
      </c>
      <c r="K41" s="167"/>
      <c r="L41" s="190">
        <v>720</v>
      </c>
      <c r="M41" s="191"/>
      <c r="N41" s="192">
        <v>731</v>
      </c>
      <c r="O41" s="195"/>
    </row>
    <row r="42" spans="1:15" s="164" customFormat="1" ht="11.25">
      <c r="A42" s="339" t="s">
        <v>488</v>
      </c>
      <c r="B42" s="339"/>
      <c r="C42" s="339"/>
      <c r="D42" s="339"/>
      <c r="E42" s="339"/>
      <c r="F42" s="194">
        <v>688</v>
      </c>
      <c r="G42" s="168">
        <f>G36</f>
        <v>882922.9</v>
      </c>
      <c r="H42" s="188">
        <v>699</v>
      </c>
      <c r="I42" s="167">
        <f>I36</f>
        <v>585753.88</v>
      </c>
      <c r="J42" s="163">
        <v>710</v>
      </c>
      <c r="K42" s="167">
        <f>K36</f>
        <v>805260.2100000001</v>
      </c>
      <c r="L42" s="190">
        <v>721</v>
      </c>
      <c r="M42" s="191"/>
      <c r="N42" s="192">
        <v>732</v>
      </c>
      <c r="O42" s="169">
        <f>O36</f>
        <v>47.940647000000006</v>
      </c>
    </row>
    <row r="43" spans="1:15" s="133" customFormat="1" ht="12.7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</row>
    <row r="44" spans="1:16" ht="12.75">
      <c r="A44" s="196" t="s">
        <v>468</v>
      </c>
      <c r="B44" s="196"/>
      <c r="C44" s="196"/>
      <c r="D44" s="170"/>
      <c r="E44" s="170"/>
      <c r="J44" s="171" t="s">
        <v>222</v>
      </c>
      <c r="L44" s="340" t="s">
        <v>469</v>
      </c>
      <c r="M44" s="340"/>
      <c r="N44" s="340"/>
      <c r="O44" s="340"/>
      <c r="P44" s="176"/>
    </row>
    <row r="45" spans="1:16" ht="12.75">
      <c r="A45" s="196" t="s">
        <v>506</v>
      </c>
      <c r="B45" s="196"/>
      <c r="C45" s="196"/>
      <c r="D45" s="170" t="s">
        <v>470</v>
      </c>
      <c r="K45" s="170"/>
      <c r="L45" s="340" t="s">
        <v>441</v>
      </c>
      <c r="M45" s="340"/>
      <c r="N45" s="340"/>
      <c r="O45" s="340"/>
      <c r="P45" s="176"/>
    </row>
    <row r="46" spans="10:16" ht="12.75">
      <c r="J46" s="173"/>
      <c r="K46" s="127"/>
      <c r="L46" s="123"/>
      <c r="M46" s="197"/>
      <c r="N46" s="197"/>
      <c r="P46" s="198"/>
    </row>
    <row r="47" spans="1:16" ht="12.75">
      <c r="A47" s="174"/>
      <c r="B47" s="175" t="s">
        <v>489</v>
      </c>
      <c r="C47" s="174"/>
      <c r="D47" s="123"/>
      <c r="E47" s="126"/>
      <c r="F47" s="123"/>
      <c r="G47" s="127"/>
      <c r="H47" s="123"/>
      <c r="I47" s="123"/>
      <c r="J47" s="123"/>
      <c r="K47" s="127"/>
      <c r="L47" s="123"/>
      <c r="M47" s="197"/>
      <c r="N47" s="197"/>
      <c r="O47" s="172"/>
      <c r="P47" s="176"/>
    </row>
    <row r="48" spans="2:14" ht="12.75">
      <c r="B48" s="175" t="s">
        <v>472</v>
      </c>
      <c r="M48" s="197"/>
      <c r="N48" s="197"/>
    </row>
    <row r="49" ht="12.75">
      <c r="B49" s="175" t="s">
        <v>490</v>
      </c>
    </row>
  </sheetData>
  <sheetProtection/>
  <mergeCells count="45">
    <mergeCell ref="A42:E42"/>
    <mergeCell ref="L44:O44"/>
    <mergeCell ref="L45:O45"/>
    <mergeCell ref="A36:E36"/>
    <mergeCell ref="A37:E37"/>
    <mergeCell ref="A38:E38"/>
    <mergeCell ref="A39:E39"/>
    <mergeCell ref="A40:E40"/>
    <mergeCell ref="A41:E41"/>
    <mergeCell ref="A30:C30"/>
    <mergeCell ref="A31:C31"/>
    <mergeCell ref="A32:C32"/>
    <mergeCell ref="A33:C33"/>
    <mergeCell ref="A34:E34"/>
    <mergeCell ref="A35:E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I10:I13"/>
    <mergeCell ref="A15:E15"/>
    <mergeCell ref="A16:E16"/>
    <mergeCell ref="A17:C17"/>
    <mergeCell ref="A11:C13"/>
    <mergeCell ref="D11:D13"/>
    <mergeCell ref="E11:E13"/>
    <mergeCell ref="A14:E14"/>
    <mergeCell ref="N10:N14"/>
    <mergeCell ref="O10:O13"/>
    <mergeCell ref="A10:E10"/>
    <mergeCell ref="F10:F14"/>
    <mergeCell ref="J10:J14"/>
    <mergeCell ref="K10:K13"/>
    <mergeCell ref="L10:L14"/>
    <mergeCell ref="M10:M13"/>
    <mergeCell ref="G10:G13"/>
    <mergeCell ref="H10:H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2018-04-24T13:45:33Z</cp:lastPrinted>
  <dcterms:created xsi:type="dcterms:W3CDTF">2008-07-04T06:50:58Z</dcterms:created>
  <dcterms:modified xsi:type="dcterms:W3CDTF">2018-04-24T13:47:47Z</dcterms:modified>
  <cp:category/>
  <cp:version/>
  <cp:contentType/>
  <cp:contentStatus/>
</cp:coreProperties>
</file>