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4" activeTab="9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U DRUGE HOV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<sst xmlns="http://schemas.openxmlformats.org/spreadsheetml/2006/main" count="1400" uniqueCount="679">
  <si>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</si>
  <si>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</si>
  <si>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</si>
  <si>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</si>
  <si>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</si>
  <si>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</si>
  <si>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</si>
  <si>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</si>
  <si>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</si>
  <si>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</si>
  <si>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</si>
  <si>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</si>
  <si>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</si>
  <si>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</si>
  <si>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</si>
  <si>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</si>
  <si>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</si>
  <si>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</si>
  <si>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</si>
  <si>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</si>
  <si>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</si>
  <si>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</si>
  <si>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</si>
  <si>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</si>
  <si>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</si>
  <si>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</si>
  <si>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</si>
  <si>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</si>
  <si>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</si>
  <si>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</si>
  <si>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</si>
  <si>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</si>
  <si>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</si>
  <si>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</si>
  <si>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</si>
  <si>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</si>
  <si>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</si>
  <si>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</si>
  <si>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</si>
  <si>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</si>
  <si>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</si>
  <si>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</si>
  <si>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</si>
  <si>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</si>
  <si>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</si>
  <si>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</si>
  <si>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</si>
  <si>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</si>
  <si>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</si>
  <si>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</si>
  <si>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</si>
  <si>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</si>
  <si>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</si>
  <si>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</si>
  <si>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</si>
  <si>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</si>
  <si>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</si>
  <si>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</si>
  <si>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</si>
  <si>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</si>
  <si>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</si>
  <si>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</si>
  <si>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</si>
  <si>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</si>
  <si>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</si>
  <si>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</si>
  <si>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</si>
  <si>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</si>
  <si>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</si>
  <si>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</si>
  <si>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</si>
  <si>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</si>
  <si>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</si>
  <si>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</si>
  <si>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</si>
  <si>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</si>
  <si>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</si>
  <si>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</si>
  <si>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</si>
  <si>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</si>
  <si>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</si>
  <si>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</si>
  <si>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</si>
  <si>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</si>
  <si>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</si>
  <si>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</si>
  <si>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</si>
  <si>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</si>
  <si>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</si>
  <si>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</si>
  <si>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</si>
  <si>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</si>
  <si>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</si>
  <si>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</si>
  <si>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</si>
  <si>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</si>
  <si>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</si>
  <si>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</si>
  <si>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</si>
  <si>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</si>
  <si>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</si>
  <si>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</si>
  <si>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</si>
  <si>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</si>
  <si>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</si>
  <si>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</si>
  <si>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</si>
  <si>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</si>
  <si>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</si>
  <si>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</si>
  <si>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</si>
  <si>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</si>
  <si>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</si>
  <si>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</si>
  <si>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</si>
  <si>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</si>
  <si>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</si>
  <si>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</si>
  <si>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</si>
  <si>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</si>
  <si>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</si>
  <si>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</si>
  <si>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</si>
  <si>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</si>
  <si>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</si>
  <si>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</si>
  <si>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</si>
  <si>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</si>
  <si>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</si>
  <si>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</si>
  <si>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</si>
  <si>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</si>
  <si>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</si>
  <si>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</si>
  <si>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</si>
  <si>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</si>
  <si>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</si>
  <si>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</si>
  <si>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</si>
  <si>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</si>
  <si>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</si>
  <si>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</si>
  <si>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</si>
  <si>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</si>
  <si>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</si>
  <si>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</si>
  <si>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</si>
  <si>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</si>
  <si>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</si>
  <si>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</si>
  <si>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</si>
  <si>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</si>
  <si>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</si>
  <si>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</si>
  <si>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</si>
  <si>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</si>
  <si>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</si>
  <si>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</si>
  <si>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</si>
  <si>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</si>
  <si>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</si>
  <si>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</si>
  <si>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</si>
  <si>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</si>
  <si>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</si>
  <si>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</si>
  <si>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</si>
  <si>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</si>
  <si>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</si>
  <si>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</si>
  <si>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</si>
  <si>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</si>
  <si>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</si>
  <si>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</si>
  <si>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</si>
  <si>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</si>
  <si>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</si>
  <si>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</si>
  <si>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</si>
  <si>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</si>
  <si>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</si>
  <si>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</si>
  <si>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</si>
  <si>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</si>
  <si>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</si>
  <si>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</si>
  <si>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</si>
  <si>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</si>
  <si>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</si>
  <si>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</si>
  <si>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</si>
  <si>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</si>
  <si>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</si>
  <si>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</si>
  <si>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</si>
  <si>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</si>
  <si>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</si>
  <si>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</si>
  <si>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</si>
  <si>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</si>
  <si>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</si>
  <si>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</si>
  <si>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</si>
  <si>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</si>
  <si>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</si>
  <si>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</si>
  <si>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</si>
  <si>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</si>
  <si>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</si>
  <si>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</si>
  <si>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</si>
  <si>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</si>
  <si>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</si>
  <si>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</si>
  <si>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</si>
  <si>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</si>
  <si>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</si>
  <si>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</si>
  <si>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</si>
  <si>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</si>
  <si>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</si>
  <si>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</si>
  <si>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</si>
  <si>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</si>
  <si>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</si>
  <si>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</si>
  <si>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</si>
  <si>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</si>
  <si>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</si>
  <si>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</si>
  <si>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</si>
  <si>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</si>
  <si>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</si>
  <si>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</si>
  <si>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</si>
  <si>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</si>
  <si>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</si>
  <si>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</si>
  <si>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</si>
  <si>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</si>
  <si>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</si>
  <si>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</si>
  <si>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</si>
  <si>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</si>
  <si>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</si>
  <si>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</si>
  <si>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</si>
  <si>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</si>
  <si>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</si>
  <si>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</si>
  <si>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</si>
  <si>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</si>
  <si>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</si>
  <si>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</si>
  <si>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</si>
  <si>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</si>
  <si>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</si>
  <si>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</si>
  <si>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</si>
  <si>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</si>
  <si>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</si>
  <si>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</si>
  <si>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</si>
  <si>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</si>
  <si>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</si>
  <si>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</si>
  <si>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</si>
  <si>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</si>
  <si>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</si>
  <si>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</si>
  <si>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</si>
  <si>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</si>
  <si>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</si>
  <si>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</si>
  <si>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</si>
  <si>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</si>
  <si>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</si>
  <si>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</si>
  <si>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</si>
  <si>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</si>
  <si>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</si>
  <si>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</si>
  <si>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</si>
  <si>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</si>
  <si>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</si>
  <si>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</si>
  <si>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</si>
  <si>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</si>
  <si>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</si>
  <si>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</si>
  <si>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</si>
  <si>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</si>
  <si>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</si>
  <si>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</si>
  <si>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</si>
  <si>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</si>
  <si>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</si>
  <si>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</si>
  <si>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</si>
  <si>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</si>
  <si>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</si>
  <si>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</si>
  <si>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</si>
  <si>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</si>
  <si>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</si>
  <si>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</si>
  <si>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</si>
  <si>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</si>
  <si>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</si>
  <si>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</si>
  <si>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</si>
  <si>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</si>
  <si>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</si>
  <si>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</si>
  <si>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</si>
  <si>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</si>
  <si>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</si>
  <si>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</si>
  <si>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</si>
  <si>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</si>
  <si>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</si>
  <si>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</si>
  <si>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</si>
  <si>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</si>
  <si>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</si>
  <si>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</si>
  <si>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</si>
  <si>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</si>
  <si>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</si>
  <si>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</si>
  <si>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</si>
  <si>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</si>
  <si>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</si>
  <si>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</si>
  <si>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</si>
  <si>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</si>
  <si>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</si>
  <si>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</si>
  <si>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</si>
  <si>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</si>
  <si>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</si>
  <si>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</si>
  <si>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</si>
  <si>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</si>
  <si>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</si>
  <si>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</si>
  <si>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</si>
  <si>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</si>
  <si>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</si>
  <si>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</si>
  <si>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</si>
  <si>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</si>
  <si>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</si>
  <si>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</si>
  <si>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</si>
  <si>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</si>
  <si>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</si>
  <si>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</si>
  <si>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</si>
  <si>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</si>
  <si>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</si>
  <si>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</si>
  <si>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</si>
  <si>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</si>
  <si>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</si>
  <si>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</si>
  <si>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</si>
  <si>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</si>
  <si>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</si>
  <si>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</si>
  <si>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</si>
  <si>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</si>
  <si>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</si>
  <si>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</si>
  <si>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</si>
  <si>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</si>
  <si>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</si>
  <si>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</si>
  <si>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</si>
  <si>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</si>
  <si>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</si>
  <si>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</si>
  <si>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</si>
  <si>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</si>
  <si>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</si>
  <si>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</si>
  <si>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</si>
  <si>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</si>
  <si>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</si>
  <si>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</si>
  <si>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</si>
  <si>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</si>
  <si>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</si>
  <si>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</si>
  <si>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</si>
  <si>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</si>
  <si>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</si>
  <si>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</si>
  <si>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</si>
  <si>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</si>
  <si>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</si>
  <si>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</si>
  <si>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</si>
  <si>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</si>
  <si>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</si>
  <si>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</si>
  <si>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</si>
  <si>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</si>
  <si>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</si>
  <si>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</si>
  <si>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</si>
  <si>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</si>
  <si>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</si>
  <si>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</si>
  <si>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</si>
  <si>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</si>
  <si>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</si>
  <si>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</si>
  <si>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</si>
  <si>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</si>
  <si>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</si>
  <si>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</si>
  <si>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</si>
  <si>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</si>
  <si>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</si>
  <si>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</si>
  <si>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</si>
  <si>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</si>
  <si>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</si>
  <si>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</si>
  <si>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</si>
  <si>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</si>
  <si>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</si>
  <si>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</si>
  <si>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</si>
  <si>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</si>
  <si>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</si>
  <si>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</si>
  <si>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</si>
  <si>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</si>
  <si>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</si>
  <si>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</si>
  <si>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</si>
  <si>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</si>
  <si>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</si>
  <si>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</si>
  <si>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</si>
  <si>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</si>
  <si>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</si>
  <si>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</si>
  <si>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</si>
  <si>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</si>
  <si>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</si>
  <si>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</si>
  <si>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</si>
  <si>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</si>
  <si>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</si>
  <si>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</si>
  <si>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</si>
  <si>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</si>
  <si>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</si>
  <si>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</si>
  <si>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</si>
  <si>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</si>
  <si>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</si>
  <si>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</si>
  <si>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</si>
  <si>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</si>
  <si>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</si>
  <si>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</si>
  <si>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</si>
  <si>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</si>
  <si>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</si>
  <si>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</si>
  <si>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</si>
  <si>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</si>
  <si>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</si>
  <si>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</si>
  <si>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</si>
  <si>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</si>
  <si>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</si>
  <si>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</si>
  <si>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</si>
  <si>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</si>
  <si>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</si>
  <si>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</si>
  <si>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</si>
  <si>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</si>
  <si>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</si>
  <si>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</si>
  <si>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</si>
  <si>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</si>
  <si>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</si>
  <si>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</si>
  <si>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</si>
  <si>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</si>
  <si>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Naziv investicionog fonda: ZMIF  u preoblikovanju INVEST NOVA  FOND  AD</t>
  </si>
  <si>
    <t>Registarski broj investicionog fonda: 01956973</t>
  </si>
  <si>
    <t>JIB zatvorenog investicionog fonda: 4400352650008</t>
  </si>
  <si>
    <t>DUF  INVEST   NOVA</t>
  </si>
  <si>
    <t>od 01.01. do 31.03.2018. godine</t>
  </si>
  <si>
    <t xml:space="preserve">Dana, 31.03.2018. godine                  </t>
  </si>
  <si>
    <t>na dan 31.03.2018. godine</t>
  </si>
  <si>
    <t xml:space="preserve">Dana, 31.03.2018. godine                        </t>
  </si>
  <si>
    <t xml:space="preserve">  za period od 01.01 do 31.03.2018. godine</t>
  </si>
  <si>
    <t>Dana, 31.03.2018. godine</t>
  </si>
  <si>
    <t>za period od 01.01.do 31.03.2018 godine</t>
  </si>
  <si>
    <t>za period od 01.01. do 31.03.2018. godine</t>
  </si>
  <si>
    <t xml:space="preserve">Dana, 31.03.2018. godine                                 </t>
  </si>
  <si>
    <t xml:space="preserve">Dana, 31.03.2018. godine                                                         </t>
  </si>
  <si>
    <t>RSRS OF</t>
  </si>
  <si>
    <t>RSRS  OG</t>
  </si>
  <si>
    <t>za period od  01.01.2017. do  31.03.2018</t>
  </si>
  <si>
    <t>Naziv fonda: ZMIF u preoblikovanju INVEST NOVA FOND AD BIJELJINA</t>
  </si>
  <si>
    <t>Registarski broj fonda: ZJP-5 07-18-420</t>
  </si>
  <si>
    <t>IZVJEŠTAJ O NEREALIZOVANIM DOBICIMA (GUBICIMA) INVESTICIONOG FONDA na dan 31.01.2018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</si>
  <si>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</si>
  <si>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</si>
  <si>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</si>
  <si>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</si>
  <si>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</si>
  <si>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</si>
  <si>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</si>
  <si>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</si>
  <si>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</si>
  <si>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</si>
  <si>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</si>
  <si>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</si>
  <si>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</si>
  <si>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</si>
  <si>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</si>
  <si>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</si>
  <si>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</si>
  <si>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</si>
  <si>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</si>
  <si>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</si>
  <si>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</si>
  <si>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</si>
  <si>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</si>
  <si>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</si>
  <si>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</si>
  <si>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</si>
  <si>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</si>
  <si>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</si>
  <si>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</si>
  <si>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</si>
  <si>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</si>
  <si>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</si>
  <si>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_1056859</t>
  </si>
  <si>
    <t>R</t>
  </si>
  <si>
    <t>_1058312</t>
  </si>
  <si>
    <t>_1117718</t>
  </si>
  <si>
    <t>_1151720</t>
  </si>
  <si>
    <t>_1362984</t>
  </si>
  <si>
    <t>ANGR-R-A</t>
  </si>
  <si>
    <t>AUTR-R-A</t>
  </si>
  <si>
    <t>BBRB-R-A</t>
  </si>
  <si>
    <t>BIRA-R-A</t>
  </si>
  <si>
    <t>CJTE-R-A</t>
  </si>
  <si>
    <t>CPPS-R-A</t>
  </si>
  <si>
    <t>CSGN-R-A</t>
  </si>
  <si>
    <t>DOPT-R-A</t>
  </si>
  <si>
    <t>DVIN-R-A</t>
  </si>
  <si>
    <t>FSBN-R-A</t>
  </si>
  <si>
    <t>FSTH-R-A</t>
  </si>
  <si>
    <t>FZIC-R-A</t>
  </si>
  <si>
    <t>HDRT-R-A</t>
  </si>
  <si>
    <t>HIDR-R-A</t>
  </si>
  <si>
    <t>INTL-R-A</t>
  </si>
  <si>
    <t>INZR-R-A</t>
  </si>
  <si>
    <t>IZEN-R-A</t>
  </si>
  <si>
    <t>JGPB-R-A</t>
  </si>
  <si>
    <t>JLLC-R-A</t>
  </si>
  <si>
    <t>B</t>
  </si>
  <si>
    <t>JMNT-R-A</t>
  </si>
  <si>
    <t>KMPD-R-A</t>
  </si>
  <si>
    <t>KNZM-R-A</t>
  </si>
  <si>
    <t>KOMF-R-A</t>
  </si>
  <si>
    <t>KORN-R-A</t>
  </si>
  <si>
    <t>KPPR-R-A</t>
  </si>
  <si>
    <t>LSR9R</t>
  </si>
  <si>
    <t>NOVB-R-E</t>
  </si>
  <si>
    <t>PROM-R-A</t>
  </si>
  <si>
    <t>RADB-R-A</t>
  </si>
  <si>
    <t>RAOP-R-A</t>
  </si>
  <si>
    <t>RATA-R-A</t>
  </si>
  <si>
    <t>RMUM-R-A</t>
  </si>
  <si>
    <t>SAVA-R-B</t>
  </si>
  <si>
    <t>STNR-R-A</t>
  </si>
  <si>
    <t>TRGL-R-A</t>
  </si>
  <si>
    <t>TRML-R-A</t>
  </si>
  <si>
    <t>VKIF-R-A</t>
  </si>
  <si>
    <t>VPRK-R-A</t>
  </si>
  <si>
    <t>ZERS-R-A</t>
  </si>
  <si>
    <t>ZPBL-R-A</t>
  </si>
  <si>
    <t>Prioritetne akcije</t>
  </si>
  <si>
    <t>BBRB-P-D</t>
  </si>
  <si>
    <t>ABVIP</t>
  </si>
  <si>
    <t>RSRS-O-E</t>
  </si>
  <si>
    <t>RSRS-O-F</t>
  </si>
  <si>
    <t>RSRS-O-G</t>
  </si>
  <si>
    <t>RSRS-O-H</t>
  </si>
  <si>
    <t>RSRS-O-I</t>
  </si>
  <si>
    <t>Udjeli otvorenih IF-ova</t>
  </si>
  <si>
    <t>JBMBLKB</t>
  </si>
  <si>
    <t>Ukupno:</t>
  </si>
  <si>
    <t>IZVJEŠTAJ O NEREALIZOVANIM DOBICIMA (GUBICIMA) INVESTICIONOG FONDA na dan 28.02.2018</t>
  </si>
  <si>
    <t>IZVJEŠTAJ O NEREALIZOVANIM DOBICIMA (GUBICIMA) INVESTICIONOG FONDA na dan 31.03.2018</t>
  </si>
  <si>
    <t>ODP "PIROMETAL"</t>
  </si>
  <si>
    <t>ODP "KONFEKCIJA" P.O.</t>
  </si>
  <si>
    <t>ODP "FABRIKA ČARAPA" SRBINJE</t>
  </si>
  <si>
    <t>ODP "TRANSPORT"</t>
  </si>
  <si>
    <t>ODP "PALIS" BRČKO"</t>
  </si>
  <si>
    <t>ANGROCENTAR AD</t>
  </si>
  <si>
    <t>AUTORAD AD TREBINJE</t>
  </si>
  <si>
    <t>BOBAR BANKA AD BIJELJINA - U STEČAJU</t>
  </si>
  <si>
    <t>BIRAČ AD ZVORNIK - U STEČAJU</t>
  </si>
  <si>
    <t>ČAJAVEC TELEKOMUNIKACIJE I ELEKTRONIKA AD BANJA LUKA - U STEČAJU</t>
  </si>
  <si>
    <t>ČAJAVEC PPS TELEKOMUNIKACIJE AD - U STEČAJU</t>
  </si>
  <si>
    <t>CRVENI SIGNAL AD GRADIŠKA</t>
  </si>
  <si>
    <t>DOBOJPUTEVI AD, DOBOJ-U STEČAJU-</t>
  </si>
  <si>
    <t>DALEKOVODINŽENJERING AD BRATUNAC - U STEČAJU</t>
  </si>
  <si>
    <t>FABRIKA ŠEĆERA BIJELJINA AD VELIKA OBARSKA - U STEČAJU</t>
  </si>
  <si>
    <t>FABRIKA STOČNE HRANE AD NOVA TOPOLA -U STEČAJU-</t>
  </si>
  <si>
    <t>FABRIKA ŽICE AD NOVO GORAŽDE-U STEČAJU</t>
  </si>
  <si>
    <t>HIDRAT AD UKRIN-ČELINAC</t>
  </si>
  <si>
    <t>GIK HIDROGRADNJA AD I.SARAJEVO-PALE - U STEČAJU</t>
  </si>
  <si>
    <t>INTAL AD MILIĆI - U STEČAJU</t>
  </si>
  <si>
    <t>INŽENJERING AD ZVORNIK P.O.- U STEČAJU</t>
  </si>
  <si>
    <t>MH ERS ZP IRCE AD ISTOČNO SARAJEVO</t>
  </si>
  <si>
    <t>JUGOPREVOZ AD BILEĆA</t>
  </si>
  <si>
    <t>JELŠINGRAD LIVAR LIVNICA ČELIKA AD BANJA LUKA</t>
  </si>
  <si>
    <t>JUGOMONTAŽA AD BILEĆA - U STEČAJU</t>
  </si>
  <si>
    <t>KOMPRED AD UGLJEVIK</t>
  </si>
  <si>
    <t>TP KONZUM AD BANJA LUKA</t>
  </si>
  <si>
    <t>KP KOMUNALAC AD FOČA</t>
  </si>
  <si>
    <t>FAMOS FABRIKA KORAN AD PALE - U STEČAJU</t>
  </si>
  <si>
    <t>KONFEKCIJA PIONIR AD PRNJAVOR - U STEČAJU</t>
  </si>
  <si>
    <t>DD LASER BRČKO</t>
  </si>
  <si>
    <t>NOVA BANKA AD BANJA LUKA</t>
  </si>
  <si>
    <t>TP PROMET AD PRNJAVOR</t>
  </si>
  <si>
    <t>GP RAD AD BIJELJINA-U STEČAJU-</t>
  </si>
  <si>
    <t>ENERGOINVEST RASKLOPNA OPREMA AD ISTOČNO SARAJEVO-U STEČAJU-</t>
  </si>
  <si>
    <t>RATARSTVO AD NOVA TOPOLA U STEČAJU</t>
  </si>
  <si>
    <t>RUDNIK MRKOG UGLJA MILJEVINA AD - U STEČAJU-</t>
  </si>
  <si>
    <t>VP SAVA AD GRADIŠKA - U STEČAJU</t>
  </si>
  <si>
    <t>AKCIONARSKO DRUŠTVO RUDNIK NEMETALA STANARI STANARI - U STEČAJU</t>
  </si>
  <si>
    <t>TRGOVINA LOPARE AD LOPARE - U STEČAJU</t>
  </si>
  <si>
    <t>TERMAL AD LOPARE - U STEČAJU</t>
  </si>
  <si>
    <t>IZVOR PVIK AD FOČA</t>
  </si>
  <si>
    <t>VELEPROMET&amp;RK AD ŠAMAC</t>
  </si>
  <si>
    <t>ŽELJEZNICE RS AD DOBOJ</t>
  </si>
  <si>
    <t>ŽITOPRODUKT AD BANJA LUKA-U STEČAJU-</t>
  </si>
  <si>
    <t>IZVJEŠTAJ O STRUKTURI ULAGANJA INVESTICIONOG FONDA - OBVEZNICE na dan 31.03.2018. GODINE</t>
  </si>
  <si>
    <t>IZVJEŠTAJ O STRUKTURI ULAGANJA INVESTICIONOG FONDA - AKCIJE na dan 31.03.2018. GODINE</t>
  </si>
  <si>
    <t>ABANKA VIPA DD LJUBLJANA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</si>
  <si>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</si>
  <si>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</si>
  <si>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</si>
  <si>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</si>
  <si>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</si>
  <si>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</si>
  <si>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</si>
  <si>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</si>
  <si>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</si>
  <si>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</si>
  <si>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</si>
  <si>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</si>
  <si>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</si>
  <si>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</si>
  <si>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</si>
  <si>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</si>
  <si>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</si>
  <si>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</si>
  <si>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</si>
  <si>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</si>
  <si>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Ukupna ulaganja u druge hartije od vrijednosti stranih izdavalaca</t>
  </si>
  <si>
    <t>Ukupna ulaganja u druge hartije od vrijednosti</t>
  </si>
  <si>
    <t>IZVJEŠTAJ O STRUKTURI ULAGANJA INVESTICIONOG FONDA - DRUGE HARTIJE OD VRIJEDNOSTI na dan 31.03.2018. GODINE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</si>
</sst>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##0.000000;###0.000000"/>
    <numFmt numFmtId="176" formatCode="#,##0.0000\ _D_i_n_."/>
    <numFmt numFmtId="177" formatCode="#,##0.00\ _D_i_n_."/>
    <numFmt numFmtId="178" formatCode="#,##0.00_ ;\-#,##0.00\ "/>
    <numFmt numFmtId="179" formatCode="_-* #,##0_-;\-* #,##0_-;_-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04040"/>
      <name val="Segoe UI"/>
      <family val="2"/>
    </font>
    <font>
      <b/>
      <sz val="10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68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0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8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0" fontId="3" fillId="0" borderId="16" xfId="60" applyNumberFormat="1" applyFont="1" applyFill="1" applyBorder="1" applyAlignment="1">
      <alignment vertical="center" wrapText="1"/>
      <protection/>
    </xf>
    <xf numFmtId="170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68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70" fontId="3" fillId="0" borderId="19" xfId="60" applyNumberFormat="1" applyFont="1" applyFill="1" applyBorder="1" applyAlignment="1">
      <alignment vertical="center"/>
      <protection/>
    </xf>
    <xf numFmtId="170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8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68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69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68" fontId="3" fillId="0" borderId="10" xfId="60" applyNumberFormat="1" applyFont="1" applyFill="1" applyBorder="1" applyAlignment="1">
      <alignment/>
      <protection/>
    </xf>
    <xf numFmtId="173" fontId="4" fillId="0" borderId="10" xfId="60" applyNumberFormat="1" applyFont="1" applyFill="1" applyBorder="1">
      <alignment/>
      <protection/>
    </xf>
    <xf numFmtId="168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>
      <alignment/>
      <protection/>
    </xf>
    <xf numFmtId="170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8" fontId="4" fillId="0" borderId="10" xfId="60" applyNumberFormat="1" applyFont="1" applyFill="1" applyBorder="1" applyAlignment="1">
      <alignment/>
      <protection/>
    </xf>
    <xf numFmtId="169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0" fontId="3" fillId="0" borderId="0" xfId="60" applyNumberFormat="1" applyFont="1" applyFill="1">
      <alignment/>
      <protection/>
    </xf>
    <xf numFmtId="173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6" xfId="60" applyFont="1" applyFill="1" applyBorder="1" applyAlignment="1">
      <alignment vertical="center"/>
      <protection/>
    </xf>
    <xf numFmtId="175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73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0" fillId="0" borderId="0" xfId="61" applyFill="1">
      <alignment/>
      <protection/>
    </xf>
    <xf numFmtId="4" fontId="0" fillId="0" borderId="0" xfId="61" applyNumberFormat="1" applyFill="1">
      <alignment/>
      <protection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8" fontId="3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inden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51" fillId="35" borderId="25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right" vertical="center" wrapText="1"/>
    </xf>
    <xf numFmtId="4" fontId="52" fillId="35" borderId="25" xfId="0" applyNumberFormat="1" applyFont="1" applyFill="1" applyBorder="1" applyAlignment="1">
      <alignment horizontal="right" vertical="center" wrapText="1"/>
    </xf>
    <xf numFmtId="4" fontId="51" fillId="35" borderId="25" xfId="0" applyNumberFormat="1" applyFont="1" applyFill="1" applyBorder="1" applyAlignment="1">
      <alignment horizontal="right" vertical="center" wrapText="1"/>
    </xf>
    <xf numFmtId="0" fontId="51" fillId="35" borderId="25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4" fontId="4" fillId="0" borderId="10" xfId="60" applyNumberFormat="1" applyFont="1" applyFill="1" applyBorder="1" applyAlignment="1">
      <alignment horizontal="right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  <protection/>
    </xf>
    <xf numFmtId="169" fontId="4" fillId="0" borderId="10" xfId="60" applyNumberFormat="1" applyFont="1" applyFill="1" applyBorder="1" applyAlignment="1">
      <alignment horizontal="right" vertical="top" wrapText="1"/>
      <protection/>
    </xf>
    <xf numFmtId="0" fontId="0" fillId="0" borderId="10" xfId="60" applyFont="1" applyFill="1" applyBorder="1">
      <alignment/>
      <protection/>
    </xf>
    <xf numFmtId="4" fontId="8" fillId="0" borderId="10" xfId="60" applyNumberFormat="1" applyFont="1" applyFill="1" applyBorder="1">
      <alignment/>
      <protection/>
    </xf>
    <xf numFmtId="0" fontId="8" fillId="0" borderId="10" xfId="60" applyFont="1" applyFill="1" applyBorder="1" applyAlignment="1">
      <alignment/>
      <protection/>
    </xf>
    <xf numFmtId="169" fontId="8" fillId="0" borderId="10" xfId="60" applyNumberFormat="1" applyFont="1" applyFill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right" vertical="center" wrapText="1"/>
    </xf>
    <xf numFmtId="4" fontId="52" fillId="35" borderId="10" xfId="0" applyNumberFormat="1" applyFont="1" applyFill="1" applyBorder="1" applyAlignment="1">
      <alignment horizontal="right" vertical="center" wrapText="1"/>
    </xf>
    <xf numFmtId="0" fontId="3" fillId="0" borderId="13" xfId="60" applyFont="1" applyFill="1" applyBorder="1" applyAlignment="1">
      <alignment horizontal="center"/>
      <protection/>
    </xf>
    <xf numFmtId="1" fontId="3" fillId="0" borderId="12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/>
      <protection/>
    </xf>
    <xf numFmtId="1" fontId="3" fillId="0" borderId="15" xfId="60" applyNumberFormat="1" applyFont="1" applyFill="1" applyBorder="1" applyAlignment="1">
      <alignment/>
      <protection/>
    </xf>
    <xf numFmtId="3" fontId="3" fillId="0" borderId="15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4" fontId="4" fillId="0" borderId="17" xfId="60" applyNumberFormat="1" applyFont="1" applyFill="1" applyBorder="1" applyAlignment="1">
      <alignment/>
      <protection/>
    </xf>
    <xf numFmtId="1" fontId="3" fillId="0" borderId="17" xfId="60" applyNumberFormat="1" applyFont="1" applyFill="1" applyBorder="1" applyAlignment="1">
      <alignment/>
      <protection/>
    </xf>
    <xf numFmtId="173" fontId="4" fillId="0" borderId="17" xfId="60" applyNumberFormat="1" applyFont="1" applyFill="1" applyBorder="1">
      <alignment/>
      <protection/>
    </xf>
    <xf numFmtId="1" fontId="3" fillId="0" borderId="17" xfId="60" applyNumberFormat="1" applyFont="1" applyFill="1" applyBorder="1">
      <alignment/>
      <protection/>
    </xf>
    <xf numFmtId="3" fontId="3" fillId="0" borderId="17" xfId="60" applyNumberFormat="1" applyFont="1" applyFill="1" applyBorder="1">
      <alignment/>
      <protection/>
    </xf>
    <xf numFmtId="4" fontId="3" fillId="0" borderId="17" xfId="60" applyNumberFormat="1" applyFont="1" applyFill="1" applyBorder="1" applyAlignment="1">
      <alignment horizontal="right"/>
      <protection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176" fontId="3" fillId="0" borderId="10" xfId="59" applyNumberFormat="1" applyFont="1" applyFill="1" applyBorder="1" applyAlignment="1">
      <alignment horizontal="right" vertical="center" wrapText="1"/>
      <protection/>
    </xf>
    <xf numFmtId="174" fontId="3" fillId="0" borderId="10" xfId="59" applyNumberFormat="1" applyFont="1" applyFill="1" applyBorder="1" applyAlignment="1">
      <alignment horizontal="right" vertical="center" wrapText="1"/>
      <protection/>
    </xf>
    <xf numFmtId="177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53" fillId="0" borderId="10" xfId="59" applyFont="1" applyBorder="1" applyAlignment="1">
      <alignment horizontal="right" wrapText="1"/>
      <protection/>
    </xf>
    <xf numFmtId="4" fontId="53" fillId="0" borderId="10" xfId="59" applyNumberFormat="1" applyFont="1" applyBorder="1" applyAlignment="1">
      <alignment horizontal="right" wrapText="1"/>
      <protection/>
    </xf>
    <xf numFmtId="2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2" fontId="4" fillId="0" borderId="10" xfId="44" applyNumberFormat="1" applyFont="1" applyFill="1" applyBorder="1" applyAlignment="1">
      <alignment horizontal="right" vertical="center" wrapText="1"/>
    </xf>
    <xf numFmtId="4" fontId="4" fillId="0" borderId="10" xfId="45" applyNumberFormat="1" applyFont="1" applyFill="1" applyBorder="1" applyAlignment="1">
      <alignment horizontal="right" vertical="center" wrapText="1"/>
    </xf>
    <xf numFmtId="178" fontId="4" fillId="0" borderId="10" xfId="45" applyNumberFormat="1" applyFont="1" applyFill="1" applyBorder="1" applyAlignment="1">
      <alignment horizontal="right" vertical="center" wrapText="1"/>
    </xf>
    <xf numFmtId="179" fontId="3" fillId="0" borderId="10" xfId="45" applyNumberFormat="1" applyFont="1" applyFill="1" applyBorder="1" applyAlignment="1">
      <alignment horizontal="right" vertical="center" wrapText="1"/>
    </xf>
    <xf numFmtId="10" fontId="4" fillId="0" borderId="10" xfId="44" applyNumberFormat="1" applyFont="1" applyFill="1" applyBorder="1" applyAlignment="1">
      <alignment horizontal="right" vertical="center" wrapText="1"/>
    </xf>
    <xf numFmtId="0" fontId="53" fillId="0" borderId="0" xfId="59" applyFont="1" applyFill="1">
      <alignment/>
      <protection/>
    </xf>
    <xf numFmtId="0" fontId="53" fillId="0" borderId="0" xfId="59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left" vertical="center" wrapText="1"/>
    </xf>
    <xf numFmtId="0" fontId="51" fillId="35" borderId="27" xfId="0" applyFont="1" applyFill="1" applyBorder="1" applyAlignment="1">
      <alignment horizontal="left" vertical="center" wrapText="1"/>
    </xf>
    <xf numFmtId="0" fontId="51" fillId="35" borderId="28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5" xfId="60" applyFont="1" applyFill="1" applyBorder="1" applyAlignment="1">
      <alignment horizontal="left"/>
      <protection/>
    </xf>
    <xf numFmtId="0" fontId="3" fillId="0" borderId="17" xfId="60" applyFont="1" applyFill="1" applyBorder="1" applyAlignment="1">
      <alignment horizontal="left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52" fillId="35" borderId="29" xfId="0" applyFont="1" applyFill="1" applyBorder="1" applyAlignment="1">
      <alignment horizontal="left" vertical="center"/>
    </xf>
    <xf numFmtId="0" fontId="52" fillId="35" borderId="16" xfId="0" applyFont="1" applyFill="1" applyBorder="1" applyAlignment="1">
      <alignment horizontal="left" vertical="center"/>
    </xf>
    <xf numFmtId="0" fontId="52" fillId="35" borderId="12" xfId="0" applyFont="1" applyFill="1" applyBorder="1" applyAlignment="1">
      <alignment horizontal="left" vertical="center"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170" fontId="3" fillId="0" borderId="18" xfId="60" applyNumberFormat="1" applyFont="1" applyFill="1" applyBorder="1" applyAlignment="1">
      <alignment horizontal="center" vertical="center" wrapText="1"/>
      <protection/>
    </xf>
    <xf numFmtId="170" fontId="3" fillId="0" borderId="30" xfId="60" applyNumberFormat="1" applyFont="1" applyFill="1" applyBorder="1" applyAlignment="1">
      <alignment horizontal="center" vertical="center" wrapText="1"/>
      <protection/>
    </xf>
    <xf numFmtId="170" fontId="3" fillId="0" borderId="21" xfId="60" applyNumberFormat="1" applyFont="1" applyFill="1" applyBorder="1" applyAlignment="1">
      <alignment horizontal="center" vertical="center" wrapText="1"/>
      <protection/>
    </xf>
    <xf numFmtId="170" fontId="3" fillId="0" borderId="15" xfId="60" applyNumberFormat="1" applyFont="1" applyFill="1" applyBorder="1" applyAlignment="1">
      <alignment horizontal="center" vertical="center" wrapText="1"/>
      <protection/>
    </xf>
    <xf numFmtId="170" fontId="3" fillId="0" borderId="11" xfId="60" applyNumberFormat="1" applyFont="1" applyFill="1" applyBorder="1" applyAlignment="1">
      <alignment horizontal="center" vertical="center" wrapText="1"/>
      <protection/>
    </xf>
    <xf numFmtId="170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68" fontId="3" fillId="0" borderId="15" xfId="60" applyNumberFormat="1" applyFont="1" applyFill="1" applyBorder="1" applyAlignment="1">
      <alignment horizontal="center" vertical="center" wrapText="1"/>
      <protection/>
    </xf>
    <xf numFmtId="168" fontId="3" fillId="0" borderId="11" xfId="60" applyNumberFormat="1" applyFont="1" applyFill="1" applyBorder="1" applyAlignment="1">
      <alignment horizontal="center" vertical="center" wrapText="1"/>
      <protection/>
    </xf>
    <xf numFmtId="16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66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6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3" fillId="0" borderId="0" xfId="59" applyFont="1" applyFill="1" applyAlignment="1">
      <alignment horizontal="left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3" xfId="59" applyFont="1" applyFill="1" applyBorder="1" applyAlignment="1">
      <alignment vertical="top" wrapText="1"/>
      <protection/>
    </xf>
    <xf numFmtId="0" fontId="3" fillId="0" borderId="16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horizontal="left" wrapText="1"/>
      <protection/>
    </xf>
    <xf numFmtId="0" fontId="3" fillId="0" borderId="16" xfId="59" applyFont="1" applyFill="1" applyBorder="1" applyAlignment="1">
      <alignment horizontal="left" wrapText="1"/>
      <protection/>
    </xf>
    <xf numFmtId="0" fontId="3" fillId="0" borderId="12" xfId="59" applyFont="1" applyFill="1" applyBorder="1" applyAlignment="1">
      <alignment horizontal="left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53" fillId="0" borderId="0" xfId="59" applyFont="1" applyFill="1" applyAlignment="1">
      <alignment horizontal="center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20" xfId="60" applyFont="1" applyFill="1" applyBorder="1">
      <alignment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center"/>
      <protection/>
    </xf>
    <xf numFmtId="0" fontId="0" fillId="0" borderId="17" xfId="60" applyFont="1" applyFill="1" applyBorder="1" applyAlignment="1">
      <alignment horizontal="center"/>
      <protection/>
    </xf>
    <xf numFmtId="3" fontId="3" fillId="0" borderId="17" xfId="60" applyNumberFormat="1" applyFont="1" applyFill="1" applyBorder="1" applyAlignment="1">
      <alignment horizontal="center"/>
      <protection/>
    </xf>
    <xf numFmtId="4" fontId="4" fillId="0" borderId="17" xfId="60" applyNumberFormat="1" applyFont="1" applyFill="1" applyBorder="1">
      <alignment/>
      <protection/>
    </xf>
    <xf numFmtId="171" fontId="3" fillId="0" borderId="17" xfId="60" applyNumberFormat="1" applyFont="1" applyFill="1" applyBorder="1" applyAlignment="1">
      <alignment horizontal="center"/>
      <protection/>
    </xf>
    <xf numFmtId="0" fontId="0" fillId="0" borderId="17" xfId="60" applyFont="1" applyFill="1" applyBorder="1">
      <alignment/>
      <protection/>
    </xf>
    <xf numFmtId="1" fontId="3" fillId="0" borderId="17" xfId="60" applyNumberFormat="1" applyFont="1" applyFill="1" applyBorder="1" applyAlignment="1">
      <alignment horizontal="center"/>
      <protection/>
    </xf>
    <xf numFmtId="172" fontId="3" fillId="0" borderId="17" xfId="60" applyNumberFormat="1" applyFont="1" applyFill="1" applyBorder="1" applyAlignment="1">
      <alignment horizontal="center"/>
      <protection/>
    </xf>
    <xf numFmtId="0" fontId="52" fillId="35" borderId="10" xfId="0" applyFont="1" applyFill="1" applyBorder="1" applyAlignment="1">
      <alignment horizontal="left" vertical="center" wrapText="1"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0" fillId="0" borderId="10" xfId="60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M25" sqref="M25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496</v>
      </c>
      <c r="C1" s="4"/>
    </row>
    <row r="2" spans="2:3" ht="12.75">
      <c r="B2" s="4" t="s">
        <v>497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498</v>
      </c>
      <c r="C6" s="4"/>
    </row>
    <row r="7" spans="2:3" ht="12.75">
      <c r="B7" s="4"/>
      <c r="C7" s="4"/>
    </row>
    <row r="8" spans="2:6" ht="12.75">
      <c r="B8" s="310" t="s">
        <v>224</v>
      </c>
      <c r="C8" s="310"/>
      <c r="D8" s="310"/>
      <c r="E8" s="310"/>
      <c r="F8" s="310"/>
    </row>
    <row r="9" spans="2:6" ht="12.75">
      <c r="B9" s="310" t="s">
        <v>225</v>
      </c>
      <c r="C9" s="310"/>
      <c r="D9" s="310"/>
      <c r="E9" s="310"/>
      <c r="F9" s="310"/>
    </row>
    <row r="10" spans="2:6" ht="12.75">
      <c r="B10" s="311" t="s">
        <v>502</v>
      </c>
      <c r="C10" s="311"/>
      <c r="D10" s="311"/>
      <c r="E10" s="311"/>
      <c r="F10" s="311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495</v>
      </c>
      <c r="D14" s="9" t="s">
        <v>226</v>
      </c>
      <c r="E14" s="29">
        <f>SUM(E15+E16+E22+E29+E30)</f>
        <v>333109</v>
      </c>
      <c r="F14" s="29">
        <f>F15+F16+F22+F29+F30</f>
        <v>1722726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9198</v>
      </c>
      <c r="F15" s="29">
        <v>1314230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323126</v>
      </c>
      <c r="F16" s="29">
        <f>SUM(F17:F21)</f>
        <v>390367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87566</v>
      </c>
      <c r="F17" s="40">
        <v>163826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235560</v>
      </c>
      <c r="F18" s="40">
        <v>226541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0</v>
      </c>
      <c r="F20" s="40">
        <v>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6" t="s">
        <v>243</v>
      </c>
      <c r="E22" s="40">
        <f>SUM(E23+E24+E25+E26+E27+E28)</f>
        <v>0</v>
      </c>
      <c r="F22" s="40">
        <f>SUM(F23:F28)</f>
        <v>5652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6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6" t="s">
        <v>246</v>
      </c>
      <c r="E24" s="40"/>
      <c r="F24" s="40">
        <v>672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6" t="s">
        <v>247</v>
      </c>
      <c r="E25" s="40">
        <v>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6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6" t="s">
        <v>249</v>
      </c>
      <c r="E27" s="40"/>
      <c r="F27" s="40">
        <v>4980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6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6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6" t="s">
        <v>253</v>
      </c>
      <c r="E30" s="29">
        <v>785</v>
      </c>
      <c r="F30" s="29">
        <v>12477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6" t="s">
        <v>255</v>
      </c>
      <c r="E31" s="29">
        <f>SUM(E32+E36+E42+E45+E48+E51+E52+E53)</f>
        <v>154938</v>
      </c>
      <c r="F31" s="29">
        <f>SUM(F32+F36+F42+F45+F48+F51+F52+F53)</f>
        <v>1520751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6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6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6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7327</v>
      </c>
      <c r="F36" s="40">
        <f>SUM(F37:F41)</f>
        <v>8148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6" t="s">
        <v>262</v>
      </c>
      <c r="E37" s="40"/>
      <c r="F37" s="40">
        <v>909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6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6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6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367</v>
      </c>
      <c r="C41" s="2" t="s">
        <v>349</v>
      </c>
      <c r="D41" s="106" t="s">
        <v>267</v>
      </c>
      <c r="E41" s="29">
        <v>7327</v>
      </c>
      <c r="F41" s="29">
        <v>7239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23835</v>
      </c>
      <c r="F42" s="29">
        <f>F43+F44</f>
        <v>89747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368</v>
      </c>
      <c r="C43" s="105" t="s">
        <v>351</v>
      </c>
      <c r="D43" s="106" t="s">
        <v>269</v>
      </c>
      <c r="E43" s="29">
        <v>23835</v>
      </c>
      <c r="F43" s="29">
        <v>89747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350</v>
      </c>
      <c r="D44" s="106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6" t="s">
        <v>272</v>
      </c>
      <c r="E45" s="29">
        <f>SUM(E46+E47)</f>
        <v>0</v>
      </c>
      <c r="F45" s="29">
        <f>F46+F47</f>
        <v>1299080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6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6" t="s">
        <v>275</v>
      </c>
      <c r="E47" s="29"/>
      <c r="F47" s="29">
        <v>1299080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6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6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6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6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6" t="s">
        <v>284</v>
      </c>
      <c r="E53" s="29">
        <v>123776</v>
      </c>
      <c r="F53" s="29">
        <v>123776</v>
      </c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27" t="s">
        <v>488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357</v>
      </c>
      <c r="D55" s="106" t="s">
        <v>285</v>
      </c>
      <c r="E55" s="29">
        <f>SUM(E14-E31)</f>
        <v>178171</v>
      </c>
      <c r="F55" s="29">
        <f>SUM(F14-F31)</f>
        <v>201975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358</v>
      </c>
      <c r="D56" s="106" t="s">
        <v>286</v>
      </c>
      <c r="E56" s="29">
        <f>SUM(E57+E61+E64+E68+E69-E72+E75)</f>
        <v>178171</v>
      </c>
      <c r="F56" s="29">
        <f>F57+F61+F64+F68+F69-F72+F75</f>
        <v>201975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6" t="s">
        <v>287</v>
      </c>
      <c r="E57" s="29">
        <f>E58+E59</f>
        <v>134760199</v>
      </c>
      <c r="F57" s="29">
        <f>F58+F59</f>
        <v>134760199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360</v>
      </c>
      <c r="D58" s="106" t="s">
        <v>289</v>
      </c>
      <c r="E58" s="29">
        <v>134760199</v>
      </c>
      <c r="F58" s="29"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6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28" t="s">
        <v>489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361</v>
      </c>
      <c r="D61" s="106" t="s">
        <v>292</v>
      </c>
      <c r="E61" s="29">
        <f>E62+E63</f>
        <v>2619595</v>
      </c>
      <c r="F61" s="29">
        <f>F62+F63</f>
        <v>2619595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6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6" t="s">
        <v>295</v>
      </c>
      <c r="E63" s="29">
        <v>2619595</v>
      </c>
      <c r="F63" s="29">
        <v>2619595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-29043118</v>
      </c>
      <c r="F64" s="29">
        <f>F65+F66+F67</f>
        <v>-29052138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296</v>
      </c>
      <c r="D65" s="106" t="s">
        <v>299</v>
      </c>
      <c r="E65" s="29">
        <v>-29043118</v>
      </c>
      <c r="F65" s="29">
        <v>-29052138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6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363</v>
      </c>
      <c r="D67" s="106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6" t="s">
        <v>303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6" t="s">
        <v>304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6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6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108052682</v>
      </c>
      <c r="F72" s="29">
        <f>F73+F74</f>
        <v>108023793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6" t="s">
        <v>312</v>
      </c>
      <c r="E73" s="29">
        <v>108023794</v>
      </c>
      <c r="F73" s="29">
        <v>107160885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313</v>
      </c>
      <c r="D74" s="9" t="s">
        <v>314</v>
      </c>
      <c r="E74" s="48">
        <v>28888</v>
      </c>
      <c r="F74" s="48">
        <v>862908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-105823</v>
      </c>
      <c r="F75" s="48">
        <f>F76+F77</f>
        <v>-101888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-105823</v>
      </c>
      <c r="F77" s="29">
        <v>-101888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134760199</v>
      </c>
      <c r="F78" s="29">
        <v>134760199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0.0013221336961664772</v>
      </c>
      <c r="F79" s="24">
        <f>F55/F78</f>
        <v>0.0014987733878309276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12" t="s">
        <v>164</v>
      </c>
      <c r="D83" s="312"/>
      <c r="E83" s="313" t="s">
        <v>369</v>
      </c>
      <c r="F83" s="314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503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1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36.00390625" style="124" customWidth="1"/>
    <col min="2" max="2" width="5.710937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421875" style="124" customWidth="1"/>
    <col min="9" max="9" width="14.710937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24" width="9.140625" style="125" customWidth="1"/>
    <col min="25" max="25" width="14.421875" style="125" customWidth="1"/>
    <col min="26" max="16384" width="9.140625" style="125" customWidth="1"/>
  </cols>
  <sheetData>
    <row r="1" spans="1:10" ht="12.75">
      <c r="A1" s="4" t="s">
        <v>496</v>
      </c>
      <c r="B1" s="4"/>
      <c r="C1"/>
      <c r="D1"/>
      <c r="E1"/>
      <c r="F1"/>
      <c r="G1"/>
      <c r="H1"/>
      <c r="I1" s="283"/>
      <c r="J1" s="283"/>
    </row>
    <row r="2" spans="1:10" ht="12.75">
      <c r="A2" s="4" t="s">
        <v>497</v>
      </c>
      <c r="B2" s="4"/>
      <c r="C2"/>
      <c r="D2"/>
      <c r="E2"/>
      <c r="F2"/>
      <c r="G2"/>
      <c r="H2"/>
      <c r="I2" s="283"/>
      <c r="J2" s="283"/>
    </row>
    <row r="3" spans="1:10" ht="12.75">
      <c r="A3" s="4" t="s">
        <v>328</v>
      </c>
      <c r="B3" s="4"/>
      <c r="C3"/>
      <c r="D3"/>
      <c r="E3"/>
      <c r="F3"/>
      <c r="G3"/>
      <c r="H3"/>
      <c r="I3" s="283"/>
      <c r="J3" s="283"/>
    </row>
    <row r="4" spans="1:10" ht="12.75">
      <c r="A4" s="4" t="s">
        <v>329</v>
      </c>
      <c r="B4" s="4"/>
      <c r="C4"/>
      <c r="D4"/>
      <c r="E4"/>
      <c r="F4"/>
      <c r="G4"/>
      <c r="H4"/>
      <c r="I4" s="283"/>
      <c r="J4" s="283"/>
    </row>
    <row r="5" spans="1:10" ht="12.75">
      <c r="A5" s="4" t="s">
        <v>330</v>
      </c>
      <c r="B5" s="4"/>
      <c r="C5"/>
      <c r="D5"/>
      <c r="E5"/>
      <c r="F5"/>
      <c r="G5" s="77"/>
      <c r="H5"/>
      <c r="I5" s="283"/>
      <c r="J5" s="283"/>
    </row>
    <row r="6" spans="1:10" ht="12.75">
      <c r="A6" s="4" t="s">
        <v>498</v>
      </c>
      <c r="B6" s="4"/>
      <c r="C6"/>
      <c r="D6"/>
      <c r="E6"/>
      <c r="F6"/>
      <c r="G6" s="77"/>
      <c r="H6"/>
      <c r="I6" s="283"/>
      <c r="J6" s="283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33" t="s">
        <v>654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29" s="133" customFormat="1" ht="14.25">
      <c r="A10" s="437" t="s">
        <v>448</v>
      </c>
      <c r="B10" s="438"/>
      <c r="C10" s="439"/>
      <c r="D10" s="410" t="s">
        <v>1</v>
      </c>
      <c r="E10" s="431" t="s">
        <v>118</v>
      </c>
      <c r="F10" s="410" t="s">
        <v>1</v>
      </c>
      <c r="G10" s="425" t="s">
        <v>449</v>
      </c>
      <c r="H10" s="410" t="s">
        <v>1</v>
      </c>
      <c r="I10" s="383" t="s">
        <v>450</v>
      </c>
      <c r="J10" s="410" t="s">
        <v>1</v>
      </c>
      <c r="K10" s="425" t="s">
        <v>451</v>
      </c>
      <c r="L10" s="410" t="s">
        <v>1</v>
      </c>
      <c r="M10" s="422" t="s">
        <v>120</v>
      </c>
      <c r="N10" s="410" t="s">
        <v>1</v>
      </c>
      <c r="O10" s="416" t="s">
        <v>452</v>
      </c>
      <c r="P10" s="410" t="s">
        <v>1</v>
      </c>
      <c r="Q10" s="419" t="s">
        <v>127</v>
      </c>
      <c r="R10" s="132"/>
      <c r="S10" s="245"/>
      <c r="T10"/>
      <c r="U10"/>
      <c r="V10"/>
      <c r="W10"/>
      <c r="X10"/>
      <c r="Y10"/>
      <c r="Z10"/>
      <c r="AA10"/>
      <c r="AB10"/>
      <c r="AC10"/>
    </row>
    <row r="11" spans="1:29" s="133" customFormat="1" ht="14.25">
      <c r="A11" s="428" t="s">
        <v>453</v>
      </c>
      <c r="B11" s="383" t="s">
        <v>454</v>
      </c>
      <c r="C11" s="383" t="s">
        <v>455</v>
      </c>
      <c r="D11" s="411"/>
      <c r="E11" s="432"/>
      <c r="F11" s="411"/>
      <c r="G11" s="426"/>
      <c r="H11" s="411"/>
      <c r="I11" s="384"/>
      <c r="J11" s="411"/>
      <c r="K11" s="426"/>
      <c r="L11" s="411"/>
      <c r="M11" s="423"/>
      <c r="N11" s="411"/>
      <c r="O11" s="417"/>
      <c r="P11" s="411"/>
      <c r="Q11" s="420"/>
      <c r="R11" s="132"/>
      <c r="S11" s="246"/>
      <c r="T11"/>
      <c r="U11"/>
      <c r="V11"/>
      <c r="W11"/>
      <c r="X11"/>
      <c r="Y11"/>
      <c r="Z11"/>
      <c r="AA11"/>
      <c r="AB11"/>
      <c r="AC11"/>
    </row>
    <row r="12" spans="1:18" s="133" customFormat="1" ht="12.75">
      <c r="A12" s="429"/>
      <c r="B12" s="384"/>
      <c r="C12" s="384"/>
      <c r="D12" s="411"/>
      <c r="E12" s="432"/>
      <c r="F12" s="411"/>
      <c r="G12" s="426"/>
      <c r="H12" s="411"/>
      <c r="I12" s="384"/>
      <c r="J12" s="411"/>
      <c r="K12" s="426"/>
      <c r="L12" s="411"/>
      <c r="M12" s="423"/>
      <c r="N12" s="411"/>
      <c r="O12" s="417"/>
      <c r="P12" s="411"/>
      <c r="Q12" s="420"/>
      <c r="R12" s="132"/>
    </row>
    <row r="13" spans="1:18" s="133" customFormat="1" ht="12.75">
      <c r="A13" s="430"/>
      <c r="B13" s="385"/>
      <c r="C13" s="385"/>
      <c r="D13" s="411"/>
      <c r="E13" s="433"/>
      <c r="F13" s="411"/>
      <c r="G13" s="427"/>
      <c r="H13" s="411"/>
      <c r="I13" s="385"/>
      <c r="J13" s="411"/>
      <c r="K13" s="427"/>
      <c r="L13" s="411"/>
      <c r="M13" s="424"/>
      <c r="N13" s="411"/>
      <c r="O13" s="418"/>
      <c r="P13" s="411"/>
      <c r="Q13" s="421"/>
      <c r="R13" s="132"/>
    </row>
    <row r="14" spans="1:18" s="133" customFormat="1" ht="12.75">
      <c r="A14" s="434">
        <v>1</v>
      </c>
      <c r="B14" s="435"/>
      <c r="C14" s="436"/>
      <c r="D14" s="412"/>
      <c r="E14" s="137">
        <v>2</v>
      </c>
      <c r="F14" s="412"/>
      <c r="G14" s="138">
        <v>3</v>
      </c>
      <c r="H14" s="412"/>
      <c r="I14" s="136">
        <v>4</v>
      </c>
      <c r="J14" s="412"/>
      <c r="K14" s="138">
        <v>5</v>
      </c>
      <c r="L14" s="412"/>
      <c r="M14" s="139">
        <v>6</v>
      </c>
      <c r="N14" s="412"/>
      <c r="O14" s="138">
        <v>7</v>
      </c>
      <c r="P14" s="412"/>
      <c r="Q14" s="138">
        <v>8</v>
      </c>
      <c r="R14" s="132"/>
    </row>
    <row r="15" spans="1:18" s="133" customFormat="1" ht="12.75">
      <c r="A15" s="140" t="s">
        <v>327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</row>
    <row r="16" spans="1:18" s="133" customFormat="1" ht="12.75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</row>
    <row r="17" spans="1:18" s="133" customFormat="1" ht="12.75">
      <c r="A17" s="504" t="s">
        <v>608</v>
      </c>
      <c r="B17" s="268" t="s">
        <v>549</v>
      </c>
      <c r="C17" s="268" t="s">
        <v>548</v>
      </c>
      <c r="D17" s="266"/>
      <c r="E17" s="269">
        <v>572091</v>
      </c>
      <c r="F17" s="266"/>
      <c r="G17" s="269">
        <v>1</v>
      </c>
      <c r="H17" s="266"/>
      <c r="I17" s="270">
        <v>572091</v>
      </c>
      <c r="J17" s="266"/>
      <c r="K17" s="269">
        <v>0</v>
      </c>
      <c r="L17" s="266"/>
      <c r="M17" s="269">
        <v>0</v>
      </c>
      <c r="N17" s="266"/>
      <c r="O17" s="269">
        <v>14.1197</v>
      </c>
      <c r="P17" s="266"/>
      <c r="Q17" s="269">
        <v>0</v>
      </c>
      <c r="R17" s="132"/>
    </row>
    <row r="18" spans="1:18" s="133" customFormat="1" ht="12.75">
      <c r="A18" s="504" t="s">
        <v>609</v>
      </c>
      <c r="B18" s="268" t="s">
        <v>549</v>
      </c>
      <c r="C18" s="268" t="s">
        <v>550</v>
      </c>
      <c r="D18" s="266"/>
      <c r="E18" s="269">
        <v>311306</v>
      </c>
      <c r="F18" s="266"/>
      <c r="G18" s="269">
        <v>1</v>
      </c>
      <c r="H18" s="266"/>
      <c r="I18" s="270">
        <v>311306</v>
      </c>
      <c r="J18" s="266"/>
      <c r="K18" s="269">
        <v>0</v>
      </c>
      <c r="L18" s="266"/>
      <c r="M18" s="269">
        <v>0</v>
      </c>
      <c r="N18" s="266"/>
      <c r="O18" s="269">
        <v>36.974756</v>
      </c>
      <c r="P18" s="266"/>
      <c r="Q18" s="269">
        <v>0</v>
      </c>
      <c r="R18" s="132"/>
    </row>
    <row r="19" spans="1:18" s="133" customFormat="1" ht="12.75">
      <c r="A19" s="504" t="s">
        <v>610</v>
      </c>
      <c r="B19" s="268" t="s">
        <v>549</v>
      </c>
      <c r="C19" s="268" t="s">
        <v>551</v>
      </c>
      <c r="D19" s="266"/>
      <c r="E19" s="269">
        <v>617966</v>
      </c>
      <c r="F19" s="266"/>
      <c r="G19" s="269">
        <v>1</v>
      </c>
      <c r="H19" s="266"/>
      <c r="I19" s="270">
        <v>617966</v>
      </c>
      <c r="J19" s="266"/>
      <c r="K19" s="269">
        <v>0</v>
      </c>
      <c r="L19" s="266"/>
      <c r="M19" s="269">
        <v>0</v>
      </c>
      <c r="N19" s="266"/>
      <c r="O19" s="269">
        <v>29.393542</v>
      </c>
      <c r="P19" s="266"/>
      <c r="Q19" s="269">
        <v>0</v>
      </c>
      <c r="R19" s="132"/>
    </row>
    <row r="20" spans="1:18" s="133" customFormat="1" ht="12.75">
      <c r="A20" s="504" t="s">
        <v>611</v>
      </c>
      <c r="B20" s="268" t="s">
        <v>549</v>
      </c>
      <c r="C20" s="268" t="s">
        <v>552</v>
      </c>
      <c r="D20" s="266"/>
      <c r="E20" s="269">
        <v>42615</v>
      </c>
      <c r="F20" s="266"/>
      <c r="G20" s="269">
        <v>1</v>
      </c>
      <c r="H20" s="266"/>
      <c r="I20" s="270">
        <v>42615</v>
      </c>
      <c r="J20" s="266"/>
      <c r="K20" s="269">
        <v>0</v>
      </c>
      <c r="L20" s="266"/>
      <c r="M20" s="269">
        <v>0</v>
      </c>
      <c r="N20" s="266"/>
      <c r="O20" s="269">
        <v>1.916577</v>
      </c>
      <c r="P20" s="266"/>
      <c r="Q20" s="269">
        <v>0</v>
      </c>
      <c r="R20" s="132"/>
    </row>
    <row r="21" spans="1:18" s="133" customFormat="1" ht="12.75">
      <c r="A21" s="504" t="s">
        <v>612</v>
      </c>
      <c r="B21" s="268" t="s">
        <v>549</v>
      </c>
      <c r="C21" s="268" t="s">
        <v>553</v>
      </c>
      <c r="D21" s="266"/>
      <c r="E21" s="269">
        <v>186103</v>
      </c>
      <c r="F21" s="266"/>
      <c r="G21" s="269">
        <v>1</v>
      </c>
      <c r="H21" s="266"/>
      <c r="I21" s="270">
        <v>186103</v>
      </c>
      <c r="J21" s="266"/>
      <c r="K21" s="269">
        <v>0</v>
      </c>
      <c r="L21" s="266"/>
      <c r="M21" s="269">
        <v>0</v>
      </c>
      <c r="N21" s="266"/>
      <c r="O21" s="269">
        <v>18.091314</v>
      </c>
      <c r="P21" s="266"/>
      <c r="Q21" s="269">
        <v>0</v>
      </c>
      <c r="R21" s="132"/>
    </row>
    <row r="22" spans="1:18" s="133" customFormat="1" ht="12.75">
      <c r="A22" s="504" t="s">
        <v>613</v>
      </c>
      <c r="B22" s="268" t="s">
        <v>549</v>
      </c>
      <c r="C22" s="268" t="s">
        <v>554</v>
      </c>
      <c r="D22" s="266"/>
      <c r="E22" s="269">
        <v>67108</v>
      </c>
      <c r="F22" s="266"/>
      <c r="G22" s="269">
        <v>0.3</v>
      </c>
      <c r="H22" s="266"/>
      <c r="I22" s="270">
        <v>20132.4</v>
      </c>
      <c r="J22" s="266"/>
      <c r="K22" s="269">
        <v>0</v>
      </c>
      <c r="L22" s="266"/>
      <c r="M22" s="269">
        <v>0</v>
      </c>
      <c r="N22" s="266"/>
      <c r="O22" s="269">
        <v>5.741144</v>
      </c>
      <c r="P22" s="266"/>
      <c r="Q22" s="269">
        <v>0</v>
      </c>
      <c r="R22" s="132"/>
    </row>
    <row r="23" spans="1:18" s="133" customFormat="1" ht="12.75">
      <c r="A23" s="504" t="s">
        <v>614</v>
      </c>
      <c r="B23" s="268" t="s">
        <v>549</v>
      </c>
      <c r="C23" s="268" t="s">
        <v>555</v>
      </c>
      <c r="D23" s="266"/>
      <c r="E23" s="269">
        <v>108085</v>
      </c>
      <c r="F23" s="266"/>
      <c r="G23" s="269">
        <v>1</v>
      </c>
      <c r="H23" s="266"/>
      <c r="I23" s="270">
        <v>108085</v>
      </c>
      <c r="J23" s="266"/>
      <c r="K23" s="269">
        <v>0</v>
      </c>
      <c r="L23" s="266"/>
      <c r="M23" s="269">
        <v>0</v>
      </c>
      <c r="N23" s="266"/>
      <c r="O23" s="269">
        <v>7.474711</v>
      </c>
      <c r="P23" s="266"/>
      <c r="Q23" s="269">
        <v>0</v>
      </c>
      <c r="R23" s="132"/>
    </row>
    <row r="24" spans="1:18" s="133" customFormat="1" ht="12.75">
      <c r="A24" s="504" t="s">
        <v>615</v>
      </c>
      <c r="B24" s="268" t="s">
        <v>549</v>
      </c>
      <c r="C24" s="268" t="s">
        <v>556</v>
      </c>
      <c r="D24" s="266"/>
      <c r="E24" s="269">
        <v>100</v>
      </c>
      <c r="F24" s="266"/>
      <c r="G24" s="270">
        <v>2010</v>
      </c>
      <c r="H24" s="266"/>
      <c r="I24" s="270">
        <v>201000</v>
      </c>
      <c r="J24" s="266"/>
      <c r="K24" s="269">
        <v>0</v>
      </c>
      <c r="L24" s="266"/>
      <c r="M24" s="269">
        <v>0</v>
      </c>
      <c r="N24" s="266"/>
      <c r="O24" s="269">
        <v>0.440301</v>
      </c>
      <c r="P24" s="266"/>
      <c r="Q24" s="269">
        <v>0</v>
      </c>
      <c r="R24" s="132"/>
    </row>
    <row r="25" spans="1:18" s="133" customFormat="1" ht="12.75">
      <c r="A25" s="504" t="s">
        <v>616</v>
      </c>
      <c r="B25" s="268" t="s">
        <v>549</v>
      </c>
      <c r="C25" s="268" t="s">
        <v>557</v>
      </c>
      <c r="D25" s="266"/>
      <c r="E25" s="269">
        <v>9985689</v>
      </c>
      <c r="F25" s="266"/>
      <c r="G25" s="269">
        <v>1</v>
      </c>
      <c r="H25" s="266"/>
      <c r="I25" s="270">
        <v>9985689</v>
      </c>
      <c r="J25" s="266"/>
      <c r="K25" s="269">
        <v>0</v>
      </c>
      <c r="L25" s="266"/>
      <c r="M25" s="269">
        <v>0</v>
      </c>
      <c r="N25" s="266"/>
      <c r="O25" s="269">
        <v>1.369619</v>
      </c>
      <c r="P25" s="266"/>
      <c r="Q25" s="269">
        <v>0</v>
      </c>
      <c r="R25" s="132"/>
    </row>
    <row r="26" spans="1:18" s="133" customFormat="1" ht="22.5">
      <c r="A26" s="504" t="s">
        <v>617</v>
      </c>
      <c r="B26" s="268" t="s">
        <v>549</v>
      </c>
      <c r="C26" s="268" t="s">
        <v>558</v>
      </c>
      <c r="D26" s="266"/>
      <c r="E26" s="269">
        <v>232418</v>
      </c>
      <c r="F26" s="266"/>
      <c r="G26" s="269">
        <v>1</v>
      </c>
      <c r="H26" s="266"/>
      <c r="I26" s="270">
        <v>232418</v>
      </c>
      <c r="J26" s="266"/>
      <c r="K26" s="269">
        <v>0</v>
      </c>
      <c r="L26" s="266"/>
      <c r="M26" s="269">
        <v>0</v>
      </c>
      <c r="N26" s="266"/>
      <c r="O26" s="269">
        <v>6.192849</v>
      </c>
      <c r="P26" s="266"/>
      <c r="Q26" s="269">
        <v>0</v>
      </c>
      <c r="R26" s="132"/>
    </row>
    <row r="27" spans="1:18" s="133" customFormat="1" ht="22.5">
      <c r="A27" s="504" t="s">
        <v>618</v>
      </c>
      <c r="B27" s="268" t="s">
        <v>549</v>
      </c>
      <c r="C27" s="268" t="s">
        <v>559</v>
      </c>
      <c r="D27" s="266"/>
      <c r="E27" s="269">
        <v>113737</v>
      </c>
      <c r="F27" s="266"/>
      <c r="G27" s="269">
        <v>1</v>
      </c>
      <c r="H27" s="266"/>
      <c r="I27" s="270">
        <v>113737</v>
      </c>
      <c r="J27" s="266"/>
      <c r="K27" s="269">
        <v>0</v>
      </c>
      <c r="L27" s="266"/>
      <c r="M27" s="269">
        <v>0</v>
      </c>
      <c r="N27" s="266"/>
      <c r="O27" s="269">
        <v>31.407868</v>
      </c>
      <c r="P27" s="266"/>
      <c r="Q27" s="269">
        <v>0</v>
      </c>
      <c r="R27" s="132"/>
    </row>
    <row r="28" spans="1:18" s="133" customFormat="1" ht="12.75">
      <c r="A28" s="504" t="s">
        <v>619</v>
      </c>
      <c r="B28" s="268" t="s">
        <v>549</v>
      </c>
      <c r="C28" s="268" t="s">
        <v>560</v>
      </c>
      <c r="D28" s="266"/>
      <c r="E28" s="269">
        <v>21373</v>
      </c>
      <c r="F28" s="266"/>
      <c r="G28" s="269">
        <v>1</v>
      </c>
      <c r="H28" s="266"/>
      <c r="I28" s="270">
        <v>21373</v>
      </c>
      <c r="J28" s="266"/>
      <c r="K28" s="269">
        <v>0</v>
      </c>
      <c r="L28" s="266"/>
      <c r="M28" s="269">
        <v>0</v>
      </c>
      <c r="N28" s="266"/>
      <c r="O28" s="269">
        <v>6.828216</v>
      </c>
      <c r="P28" s="266"/>
      <c r="Q28" s="269">
        <v>0</v>
      </c>
      <c r="R28" s="132"/>
    </row>
    <row r="29" spans="1:18" s="133" customFormat="1" ht="12.75">
      <c r="A29" s="504" t="s">
        <v>620</v>
      </c>
      <c r="B29" s="268" t="s">
        <v>549</v>
      </c>
      <c r="C29" s="268" t="s">
        <v>561</v>
      </c>
      <c r="D29" s="266"/>
      <c r="E29" s="269">
        <v>108589</v>
      </c>
      <c r="F29" s="266"/>
      <c r="G29" s="269">
        <v>1</v>
      </c>
      <c r="H29" s="266"/>
      <c r="I29" s="270">
        <v>108589</v>
      </c>
      <c r="J29" s="266"/>
      <c r="K29" s="269">
        <v>0</v>
      </c>
      <c r="L29" s="266"/>
      <c r="M29" s="269">
        <v>0</v>
      </c>
      <c r="N29" s="266"/>
      <c r="O29" s="269">
        <v>1.963563</v>
      </c>
      <c r="P29" s="266"/>
      <c r="Q29" s="269">
        <v>0</v>
      </c>
      <c r="R29" s="132"/>
    </row>
    <row r="30" spans="1:18" s="133" customFormat="1" ht="22.5">
      <c r="A30" s="504" t="s">
        <v>621</v>
      </c>
      <c r="B30" s="268" t="s">
        <v>549</v>
      </c>
      <c r="C30" s="268" t="s">
        <v>562</v>
      </c>
      <c r="D30" s="266"/>
      <c r="E30" s="269">
        <v>298150</v>
      </c>
      <c r="F30" s="266"/>
      <c r="G30" s="269">
        <v>1</v>
      </c>
      <c r="H30" s="266"/>
      <c r="I30" s="270">
        <v>298150</v>
      </c>
      <c r="J30" s="266"/>
      <c r="K30" s="269">
        <v>0</v>
      </c>
      <c r="L30" s="266"/>
      <c r="M30" s="269">
        <v>0</v>
      </c>
      <c r="N30" s="266"/>
      <c r="O30" s="269">
        <v>28.535551</v>
      </c>
      <c r="P30" s="266"/>
      <c r="Q30" s="269">
        <v>0</v>
      </c>
      <c r="R30" s="132"/>
    </row>
    <row r="31" spans="1:18" s="133" customFormat="1" ht="22.5">
      <c r="A31" s="504" t="s">
        <v>622</v>
      </c>
      <c r="B31" s="268" t="s">
        <v>549</v>
      </c>
      <c r="C31" s="268" t="s">
        <v>563</v>
      </c>
      <c r="D31" s="266"/>
      <c r="E31" s="269">
        <v>472361</v>
      </c>
      <c r="F31" s="266"/>
      <c r="G31" s="269">
        <v>1</v>
      </c>
      <c r="H31" s="266"/>
      <c r="I31" s="270">
        <v>472361</v>
      </c>
      <c r="J31" s="266"/>
      <c r="K31" s="269">
        <v>0</v>
      </c>
      <c r="L31" s="266"/>
      <c r="M31" s="269">
        <v>0</v>
      </c>
      <c r="N31" s="266"/>
      <c r="O31" s="269">
        <v>1.638237</v>
      </c>
      <c r="P31" s="266"/>
      <c r="Q31" s="269">
        <v>0</v>
      </c>
      <c r="R31" s="132"/>
    </row>
    <row r="32" spans="1:18" s="133" customFormat="1" ht="22.5">
      <c r="A32" s="504" t="s">
        <v>623</v>
      </c>
      <c r="B32" s="268" t="s">
        <v>549</v>
      </c>
      <c r="C32" s="268" t="s">
        <v>564</v>
      </c>
      <c r="D32" s="266"/>
      <c r="E32" s="269">
        <v>7264</v>
      </c>
      <c r="F32" s="266"/>
      <c r="G32" s="269">
        <v>1</v>
      </c>
      <c r="H32" s="266"/>
      <c r="I32" s="270">
        <v>7264</v>
      </c>
      <c r="J32" s="266"/>
      <c r="K32" s="269">
        <v>0</v>
      </c>
      <c r="L32" s="266"/>
      <c r="M32" s="269">
        <v>0</v>
      </c>
      <c r="N32" s="266"/>
      <c r="O32" s="269">
        <v>0.1441</v>
      </c>
      <c r="P32" s="266"/>
      <c r="Q32" s="269">
        <v>0</v>
      </c>
      <c r="R32" s="132"/>
    </row>
    <row r="33" spans="1:18" s="133" customFormat="1" ht="12.75">
      <c r="A33" s="504" t="s">
        <v>624</v>
      </c>
      <c r="B33" s="268" t="s">
        <v>549</v>
      </c>
      <c r="C33" s="268" t="s">
        <v>565</v>
      </c>
      <c r="D33" s="266"/>
      <c r="E33" s="269">
        <v>2542722</v>
      </c>
      <c r="F33" s="266"/>
      <c r="G33" s="269">
        <v>1</v>
      </c>
      <c r="H33" s="266"/>
      <c r="I33" s="270">
        <v>2542722</v>
      </c>
      <c r="J33" s="266"/>
      <c r="K33" s="269">
        <v>0</v>
      </c>
      <c r="L33" s="266"/>
      <c r="M33" s="269">
        <v>0</v>
      </c>
      <c r="N33" s="266"/>
      <c r="O33" s="269">
        <v>11.898965</v>
      </c>
      <c r="P33" s="266"/>
      <c r="Q33" s="269">
        <v>0</v>
      </c>
      <c r="R33" s="132"/>
    </row>
    <row r="34" spans="1:18" s="133" customFormat="1" ht="12.75">
      <c r="A34" s="504" t="s">
        <v>625</v>
      </c>
      <c r="B34" s="268" t="s">
        <v>549</v>
      </c>
      <c r="C34" s="268" t="s">
        <v>566</v>
      </c>
      <c r="D34" s="266"/>
      <c r="E34" s="269">
        <v>34469</v>
      </c>
      <c r="F34" s="266"/>
      <c r="G34" s="269">
        <v>1</v>
      </c>
      <c r="H34" s="266"/>
      <c r="I34" s="270">
        <v>34469</v>
      </c>
      <c r="J34" s="266"/>
      <c r="K34" s="269">
        <v>0</v>
      </c>
      <c r="L34" s="266"/>
      <c r="M34" s="269">
        <v>0</v>
      </c>
      <c r="N34" s="266"/>
      <c r="O34" s="269">
        <v>1.552553</v>
      </c>
      <c r="P34" s="266"/>
      <c r="Q34" s="269">
        <v>0</v>
      </c>
      <c r="R34" s="132"/>
    </row>
    <row r="35" spans="1:18" s="133" customFormat="1" ht="22.5">
      <c r="A35" s="504" t="s">
        <v>626</v>
      </c>
      <c r="B35" s="268" t="s">
        <v>549</v>
      </c>
      <c r="C35" s="268" t="s">
        <v>567</v>
      </c>
      <c r="D35" s="266"/>
      <c r="E35" s="269">
        <v>1042945</v>
      </c>
      <c r="F35" s="266"/>
      <c r="G35" s="269">
        <v>1</v>
      </c>
      <c r="H35" s="266"/>
      <c r="I35" s="270">
        <v>1042945</v>
      </c>
      <c r="J35" s="266"/>
      <c r="K35" s="269">
        <v>0</v>
      </c>
      <c r="L35" s="266"/>
      <c r="M35" s="269">
        <v>0</v>
      </c>
      <c r="N35" s="266"/>
      <c r="O35" s="269">
        <v>3.103121</v>
      </c>
      <c r="P35" s="266"/>
      <c r="Q35" s="269">
        <v>0</v>
      </c>
      <c r="R35" s="132"/>
    </row>
    <row r="36" spans="1:18" s="133" customFormat="1" ht="12.75">
      <c r="A36" s="504" t="s">
        <v>627</v>
      </c>
      <c r="B36" s="268" t="s">
        <v>549</v>
      </c>
      <c r="C36" s="268" t="s">
        <v>568</v>
      </c>
      <c r="D36" s="266"/>
      <c r="E36" s="269">
        <v>61626</v>
      </c>
      <c r="F36" s="266"/>
      <c r="G36" s="269">
        <v>1</v>
      </c>
      <c r="H36" s="266"/>
      <c r="I36" s="270">
        <v>61626</v>
      </c>
      <c r="J36" s="266"/>
      <c r="K36" s="269">
        <v>0</v>
      </c>
      <c r="L36" s="266"/>
      <c r="M36" s="269">
        <v>0</v>
      </c>
      <c r="N36" s="266"/>
      <c r="O36" s="269">
        <v>3.537735</v>
      </c>
      <c r="P36" s="266"/>
      <c r="Q36" s="269">
        <v>0</v>
      </c>
      <c r="R36" s="132"/>
    </row>
    <row r="37" spans="1:18" s="133" customFormat="1" ht="12.75">
      <c r="A37" s="504" t="s">
        <v>628</v>
      </c>
      <c r="B37" s="268" t="s">
        <v>549</v>
      </c>
      <c r="C37" s="268" t="s">
        <v>569</v>
      </c>
      <c r="D37" s="266"/>
      <c r="E37" s="269">
        <v>880151</v>
      </c>
      <c r="F37" s="266"/>
      <c r="G37" s="269">
        <v>1</v>
      </c>
      <c r="H37" s="266"/>
      <c r="I37" s="270">
        <v>880151</v>
      </c>
      <c r="J37" s="266"/>
      <c r="K37" s="269">
        <v>0</v>
      </c>
      <c r="L37" s="266"/>
      <c r="M37" s="269">
        <v>0</v>
      </c>
      <c r="N37" s="266"/>
      <c r="O37" s="269">
        <v>18.144604</v>
      </c>
      <c r="P37" s="266"/>
      <c r="Q37" s="269">
        <v>0</v>
      </c>
      <c r="R37" s="132"/>
    </row>
    <row r="38" spans="1:18" s="133" customFormat="1" ht="12.75">
      <c r="A38" s="504" t="s">
        <v>629</v>
      </c>
      <c r="B38" s="268" t="s">
        <v>549</v>
      </c>
      <c r="C38" s="268" t="s">
        <v>570</v>
      </c>
      <c r="D38" s="266"/>
      <c r="E38" s="269">
        <v>95408</v>
      </c>
      <c r="F38" s="266"/>
      <c r="G38" s="269">
        <v>1</v>
      </c>
      <c r="H38" s="266"/>
      <c r="I38" s="270">
        <v>95408</v>
      </c>
      <c r="J38" s="266"/>
      <c r="K38" s="269">
        <v>0.1</v>
      </c>
      <c r="L38" s="266"/>
      <c r="M38" s="270">
        <v>9540.8</v>
      </c>
      <c r="N38" s="266"/>
      <c r="O38" s="269">
        <v>1.895479</v>
      </c>
      <c r="P38" s="266"/>
      <c r="Q38" s="269">
        <v>2.864163</v>
      </c>
      <c r="R38" s="132"/>
    </row>
    <row r="39" spans="1:18" s="133" customFormat="1" ht="12.75">
      <c r="A39" s="504" t="s">
        <v>630</v>
      </c>
      <c r="B39" s="268" t="s">
        <v>549</v>
      </c>
      <c r="C39" s="268" t="s">
        <v>571</v>
      </c>
      <c r="D39" s="266"/>
      <c r="E39" s="269">
        <v>5995</v>
      </c>
      <c r="F39" s="266"/>
      <c r="G39" s="269">
        <v>1</v>
      </c>
      <c r="H39" s="266"/>
      <c r="I39" s="270">
        <v>5995</v>
      </c>
      <c r="J39" s="266"/>
      <c r="K39" s="269">
        <v>0.2</v>
      </c>
      <c r="L39" s="266"/>
      <c r="M39" s="270">
        <v>1199</v>
      </c>
      <c r="N39" s="266"/>
      <c r="O39" s="269">
        <v>1.868137</v>
      </c>
      <c r="P39" s="266"/>
      <c r="Q39" s="269">
        <v>0.359942</v>
      </c>
      <c r="R39" s="132"/>
    </row>
    <row r="40" spans="1:18" s="133" customFormat="1" ht="22.5">
      <c r="A40" s="504" t="s">
        <v>631</v>
      </c>
      <c r="B40" s="268" t="s">
        <v>573</v>
      </c>
      <c r="C40" s="268" t="s">
        <v>572</v>
      </c>
      <c r="D40" s="266"/>
      <c r="E40" s="269">
        <v>178169</v>
      </c>
      <c r="F40" s="266"/>
      <c r="G40" s="269">
        <v>0.2513</v>
      </c>
      <c r="H40" s="266"/>
      <c r="I40" s="270">
        <v>44774.86</v>
      </c>
      <c r="J40" s="266"/>
      <c r="K40" s="269">
        <v>0.05</v>
      </c>
      <c r="L40" s="266"/>
      <c r="M40" s="270">
        <v>8908.45</v>
      </c>
      <c r="N40" s="266"/>
      <c r="O40" s="269">
        <v>0.505266</v>
      </c>
      <c r="P40" s="266"/>
      <c r="Q40" s="269">
        <v>2.67433</v>
      </c>
      <c r="R40" s="132"/>
    </row>
    <row r="41" spans="1:18" s="133" customFormat="1" ht="12.75">
      <c r="A41" s="504" t="s">
        <v>632</v>
      </c>
      <c r="B41" s="268" t="s">
        <v>549</v>
      </c>
      <c r="C41" s="268" t="s">
        <v>574</v>
      </c>
      <c r="D41" s="266"/>
      <c r="E41" s="269">
        <v>243925</v>
      </c>
      <c r="F41" s="266"/>
      <c r="G41" s="269">
        <v>1</v>
      </c>
      <c r="H41" s="266"/>
      <c r="I41" s="270">
        <v>243925</v>
      </c>
      <c r="J41" s="266"/>
      <c r="K41" s="269">
        <v>0</v>
      </c>
      <c r="L41" s="266"/>
      <c r="M41" s="269">
        <v>0</v>
      </c>
      <c r="N41" s="266"/>
      <c r="O41" s="269">
        <v>23.892268</v>
      </c>
      <c r="P41" s="266"/>
      <c r="Q41" s="269">
        <v>0</v>
      </c>
      <c r="R41" s="132"/>
    </row>
    <row r="42" spans="1:18" s="133" customFormat="1" ht="12.75">
      <c r="A42" s="504" t="s">
        <v>633</v>
      </c>
      <c r="B42" s="268" t="s">
        <v>573</v>
      </c>
      <c r="C42" s="268" t="s">
        <v>575</v>
      </c>
      <c r="D42" s="266"/>
      <c r="E42" s="269">
        <v>10275</v>
      </c>
      <c r="F42" s="266"/>
      <c r="G42" s="269">
        <v>1</v>
      </c>
      <c r="H42" s="266"/>
      <c r="I42" s="270">
        <v>10275</v>
      </c>
      <c r="J42" s="266"/>
      <c r="K42" s="269">
        <v>0.2</v>
      </c>
      <c r="L42" s="266"/>
      <c r="M42" s="270">
        <v>2055</v>
      </c>
      <c r="N42" s="266"/>
      <c r="O42" s="269">
        <v>0.497565</v>
      </c>
      <c r="P42" s="266"/>
      <c r="Q42" s="269">
        <v>0.616914</v>
      </c>
      <c r="R42" s="132"/>
    </row>
    <row r="43" spans="1:18" s="133" customFormat="1" ht="12.75">
      <c r="A43" s="504" t="s">
        <v>634</v>
      </c>
      <c r="B43" s="268" t="s">
        <v>549</v>
      </c>
      <c r="C43" s="268" t="s">
        <v>576</v>
      </c>
      <c r="D43" s="266"/>
      <c r="E43" s="269">
        <v>211591</v>
      </c>
      <c r="F43" s="266"/>
      <c r="G43" s="269">
        <v>1</v>
      </c>
      <c r="H43" s="266"/>
      <c r="I43" s="270">
        <v>211591</v>
      </c>
      <c r="J43" s="266"/>
      <c r="K43" s="269">
        <v>0</v>
      </c>
      <c r="L43" s="266"/>
      <c r="M43" s="269">
        <v>0</v>
      </c>
      <c r="N43" s="266"/>
      <c r="O43" s="269">
        <v>9.393749</v>
      </c>
      <c r="P43" s="266"/>
      <c r="Q43" s="269">
        <v>0</v>
      </c>
      <c r="R43" s="132"/>
    </row>
    <row r="44" spans="1:18" s="133" customFormat="1" ht="12.75">
      <c r="A44" s="504" t="s">
        <v>635</v>
      </c>
      <c r="B44" s="268" t="s">
        <v>573</v>
      </c>
      <c r="C44" s="268" t="s">
        <v>577</v>
      </c>
      <c r="D44" s="266"/>
      <c r="E44" s="269">
        <v>10952</v>
      </c>
      <c r="F44" s="266"/>
      <c r="G44" s="269">
        <v>1</v>
      </c>
      <c r="H44" s="266"/>
      <c r="I44" s="270">
        <v>10952</v>
      </c>
      <c r="J44" s="266"/>
      <c r="K44" s="269">
        <v>0.2</v>
      </c>
      <c r="L44" s="266"/>
      <c r="M44" s="270">
        <v>2190.4</v>
      </c>
      <c r="N44" s="266"/>
      <c r="O44" s="269">
        <v>2.289503</v>
      </c>
      <c r="P44" s="266"/>
      <c r="Q44" s="269">
        <v>0.657561</v>
      </c>
      <c r="R44" s="132"/>
    </row>
    <row r="45" spans="1:18" s="133" customFormat="1" ht="12.75">
      <c r="A45" s="504" t="s">
        <v>636</v>
      </c>
      <c r="B45" s="268" t="s">
        <v>549</v>
      </c>
      <c r="C45" s="268" t="s">
        <v>578</v>
      </c>
      <c r="D45" s="266"/>
      <c r="E45" s="269">
        <v>1977148</v>
      </c>
      <c r="F45" s="266"/>
      <c r="G45" s="269">
        <v>1</v>
      </c>
      <c r="H45" s="266"/>
      <c r="I45" s="270">
        <v>1977148</v>
      </c>
      <c r="J45" s="266"/>
      <c r="K45" s="269">
        <v>0</v>
      </c>
      <c r="L45" s="266"/>
      <c r="M45" s="269">
        <v>0</v>
      </c>
      <c r="N45" s="266"/>
      <c r="O45" s="269">
        <v>9.019816</v>
      </c>
      <c r="P45" s="266"/>
      <c r="Q45" s="269">
        <v>0</v>
      </c>
      <c r="R45" s="132"/>
    </row>
    <row r="46" spans="1:18" s="133" customFormat="1" ht="22.5">
      <c r="A46" s="504" t="s">
        <v>637</v>
      </c>
      <c r="B46" s="268" t="s">
        <v>549</v>
      </c>
      <c r="C46" s="268" t="s">
        <v>579</v>
      </c>
      <c r="D46" s="266"/>
      <c r="E46" s="269">
        <v>681341</v>
      </c>
      <c r="F46" s="266"/>
      <c r="G46" s="269">
        <v>1</v>
      </c>
      <c r="H46" s="266"/>
      <c r="I46" s="270">
        <v>681341</v>
      </c>
      <c r="J46" s="266"/>
      <c r="K46" s="269">
        <v>0</v>
      </c>
      <c r="L46" s="266"/>
      <c r="M46" s="269">
        <v>0</v>
      </c>
      <c r="N46" s="266"/>
      <c r="O46" s="269">
        <v>8.566444</v>
      </c>
      <c r="P46" s="266"/>
      <c r="Q46" s="269">
        <v>0</v>
      </c>
      <c r="R46" s="132"/>
    </row>
    <row r="47" spans="1:18" s="133" customFormat="1" ht="12.75">
      <c r="A47" s="504" t="s">
        <v>638</v>
      </c>
      <c r="B47" s="268" t="s">
        <v>549</v>
      </c>
      <c r="C47" s="268" t="s">
        <v>580</v>
      </c>
      <c r="D47" s="266"/>
      <c r="E47" s="269">
        <v>12269</v>
      </c>
      <c r="F47" s="266"/>
      <c r="G47" s="269">
        <v>10</v>
      </c>
      <c r="H47" s="266"/>
      <c r="I47" s="270">
        <v>122690</v>
      </c>
      <c r="J47" s="266"/>
      <c r="K47" s="269">
        <v>0</v>
      </c>
      <c r="L47" s="266"/>
      <c r="M47" s="269">
        <v>0</v>
      </c>
      <c r="N47" s="266"/>
      <c r="O47" s="269">
        <v>1.394829</v>
      </c>
      <c r="P47" s="266"/>
      <c r="Q47" s="269">
        <v>0</v>
      </c>
      <c r="R47" s="132"/>
    </row>
    <row r="48" spans="1:18" s="133" customFormat="1" ht="12.75">
      <c r="A48" s="504" t="s">
        <v>639</v>
      </c>
      <c r="B48" s="268" t="s">
        <v>573</v>
      </c>
      <c r="C48" s="268" t="s">
        <v>581</v>
      </c>
      <c r="D48" s="266"/>
      <c r="E48" s="269">
        <v>41452</v>
      </c>
      <c r="F48" s="266"/>
      <c r="G48" s="269">
        <v>1</v>
      </c>
      <c r="H48" s="266"/>
      <c r="I48" s="270">
        <v>41452</v>
      </c>
      <c r="J48" s="266"/>
      <c r="K48" s="269">
        <v>0.58</v>
      </c>
      <c r="L48" s="266"/>
      <c r="M48" s="270">
        <v>24042.16</v>
      </c>
      <c r="N48" s="266"/>
      <c r="O48" s="269">
        <v>0.032827</v>
      </c>
      <c r="P48" s="266"/>
      <c r="Q48" s="269">
        <v>7.217493</v>
      </c>
      <c r="R48" s="132"/>
    </row>
    <row r="49" spans="1:18" s="133" customFormat="1" ht="12.75">
      <c r="A49" s="504" t="s">
        <v>640</v>
      </c>
      <c r="B49" s="268" t="s">
        <v>549</v>
      </c>
      <c r="C49" s="268" t="s">
        <v>582</v>
      </c>
      <c r="D49" s="266"/>
      <c r="E49" s="269">
        <v>195594</v>
      </c>
      <c r="F49" s="266"/>
      <c r="G49" s="269">
        <v>0.4794</v>
      </c>
      <c r="H49" s="266"/>
      <c r="I49" s="270">
        <v>93763.67</v>
      </c>
      <c r="J49" s="266"/>
      <c r="K49" s="269">
        <v>0.8</v>
      </c>
      <c r="L49" s="266"/>
      <c r="M49" s="270">
        <v>156475.2</v>
      </c>
      <c r="N49" s="266"/>
      <c r="O49" s="269">
        <v>2.138997</v>
      </c>
      <c r="P49" s="266"/>
      <c r="Q49" s="269">
        <v>46.97409</v>
      </c>
      <c r="R49" s="132"/>
    </row>
    <row r="50" spans="1:18" s="133" customFormat="1" ht="12.75">
      <c r="A50" s="504" t="s">
        <v>641</v>
      </c>
      <c r="B50" s="268" t="s">
        <v>549</v>
      </c>
      <c r="C50" s="268" t="s">
        <v>583</v>
      </c>
      <c r="D50" s="266"/>
      <c r="E50" s="269">
        <v>159263</v>
      </c>
      <c r="F50" s="266"/>
      <c r="G50" s="269">
        <v>1</v>
      </c>
      <c r="H50" s="266"/>
      <c r="I50" s="270">
        <v>159263</v>
      </c>
      <c r="J50" s="266"/>
      <c r="K50" s="269">
        <v>0</v>
      </c>
      <c r="L50" s="266"/>
      <c r="M50" s="269">
        <v>0</v>
      </c>
      <c r="N50" s="266"/>
      <c r="O50" s="269">
        <v>4.091181</v>
      </c>
      <c r="P50" s="266"/>
      <c r="Q50" s="269">
        <v>0</v>
      </c>
      <c r="R50" s="132"/>
    </row>
    <row r="51" spans="1:18" s="133" customFormat="1" ht="22.5">
      <c r="A51" s="504" t="s">
        <v>642</v>
      </c>
      <c r="B51" s="268" t="s">
        <v>549</v>
      </c>
      <c r="C51" s="268" t="s">
        <v>584</v>
      </c>
      <c r="D51" s="266"/>
      <c r="E51" s="269">
        <v>430250</v>
      </c>
      <c r="F51" s="266"/>
      <c r="G51" s="269">
        <v>1</v>
      </c>
      <c r="H51" s="266"/>
      <c r="I51" s="270">
        <v>430250</v>
      </c>
      <c r="J51" s="266"/>
      <c r="K51" s="269">
        <v>0</v>
      </c>
      <c r="L51" s="266"/>
      <c r="M51" s="269">
        <v>0</v>
      </c>
      <c r="N51" s="266"/>
      <c r="O51" s="269">
        <v>1.235245</v>
      </c>
      <c r="P51" s="266"/>
      <c r="Q51" s="269">
        <v>0</v>
      </c>
      <c r="R51" s="132"/>
    </row>
    <row r="52" spans="1:18" s="133" customFormat="1" ht="12.75">
      <c r="A52" s="504" t="s">
        <v>643</v>
      </c>
      <c r="B52" s="268" t="s">
        <v>549</v>
      </c>
      <c r="C52" s="268" t="s">
        <v>585</v>
      </c>
      <c r="D52" s="266"/>
      <c r="E52" s="269">
        <v>24484</v>
      </c>
      <c r="F52" s="266"/>
      <c r="G52" s="269">
        <v>1</v>
      </c>
      <c r="H52" s="266"/>
      <c r="I52" s="270">
        <v>24484</v>
      </c>
      <c r="J52" s="266"/>
      <c r="K52" s="269">
        <v>0</v>
      </c>
      <c r="L52" s="266"/>
      <c r="M52" s="269">
        <v>0</v>
      </c>
      <c r="N52" s="266"/>
      <c r="O52" s="269">
        <v>0.144089</v>
      </c>
      <c r="P52" s="266"/>
      <c r="Q52" s="269">
        <v>0</v>
      </c>
      <c r="R52" s="132"/>
    </row>
    <row r="53" spans="1:18" s="133" customFormat="1" ht="22.5">
      <c r="A53" s="504" t="s">
        <v>644</v>
      </c>
      <c r="B53" s="268" t="s">
        <v>549</v>
      </c>
      <c r="C53" s="268" t="s">
        <v>586</v>
      </c>
      <c r="D53" s="266"/>
      <c r="E53" s="269">
        <v>1969609</v>
      </c>
      <c r="F53" s="266"/>
      <c r="G53" s="269">
        <v>1</v>
      </c>
      <c r="H53" s="266"/>
      <c r="I53" s="270">
        <v>1969609</v>
      </c>
      <c r="J53" s="266"/>
      <c r="K53" s="269">
        <v>0</v>
      </c>
      <c r="L53" s="266"/>
      <c r="M53" s="269">
        <v>0</v>
      </c>
      <c r="N53" s="266"/>
      <c r="O53" s="269">
        <v>5.189412</v>
      </c>
      <c r="P53" s="266"/>
      <c r="Q53" s="269">
        <v>0</v>
      </c>
      <c r="R53" s="132"/>
    </row>
    <row r="54" spans="1:18" s="133" customFormat="1" ht="12.75">
      <c r="A54" s="504" t="s">
        <v>645</v>
      </c>
      <c r="B54" s="268" t="s">
        <v>549</v>
      </c>
      <c r="C54" s="268" t="s">
        <v>587</v>
      </c>
      <c r="D54" s="266"/>
      <c r="E54" s="269">
        <v>83234</v>
      </c>
      <c r="F54" s="266"/>
      <c r="G54" s="269">
        <v>1</v>
      </c>
      <c r="H54" s="266"/>
      <c r="I54" s="270">
        <v>83234</v>
      </c>
      <c r="J54" s="266"/>
      <c r="K54" s="269">
        <v>0</v>
      </c>
      <c r="L54" s="266"/>
      <c r="M54" s="269">
        <v>0</v>
      </c>
      <c r="N54" s="266"/>
      <c r="O54" s="269">
        <v>0.744351</v>
      </c>
      <c r="P54" s="266"/>
      <c r="Q54" s="269">
        <v>0</v>
      </c>
      <c r="R54" s="132"/>
    </row>
    <row r="55" spans="1:18" s="133" customFormat="1" ht="22.5">
      <c r="A55" s="504" t="s">
        <v>646</v>
      </c>
      <c r="B55" s="268" t="s">
        <v>549</v>
      </c>
      <c r="C55" s="268" t="s">
        <v>588</v>
      </c>
      <c r="D55" s="266"/>
      <c r="E55" s="269">
        <v>2070393</v>
      </c>
      <c r="F55" s="266"/>
      <c r="G55" s="269">
        <v>1</v>
      </c>
      <c r="H55" s="266"/>
      <c r="I55" s="270">
        <v>2070393</v>
      </c>
      <c r="J55" s="266"/>
      <c r="K55" s="269">
        <v>0</v>
      </c>
      <c r="L55" s="266"/>
      <c r="M55" s="269">
        <v>0</v>
      </c>
      <c r="N55" s="266"/>
      <c r="O55" s="269">
        <v>8.206793</v>
      </c>
      <c r="P55" s="266"/>
      <c r="Q55" s="269">
        <v>0</v>
      </c>
      <c r="R55" s="132"/>
    </row>
    <row r="56" spans="1:18" s="133" customFormat="1" ht="12.75">
      <c r="A56" s="504" t="s">
        <v>647</v>
      </c>
      <c r="B56" s="268" t="s">
        <v>549</v>
      </c>
      <c r="C56" s="268" t="s">
        <v>589</v>
      </c>
      <c r="D56" s="266"/>
      <c r="E56" s="269">
        <v>595051</v>
      </c>
      <c r="F56" s="266"/>
      <c r="G56" s="269">
        <v>1</v>
      </c>
      <c r="H56" s="266"/>
      <c r="I56" s="270">
        <v>595051</v>
      </c>
      <c r="J56" s="266"/>
      <c r="K56" s="269">
        <v>0</v>
      </c>
      <c r="L56" s="266"/>
      <c r="M56" s="269">
        <v>0</v>
      </c>
      <c r="N56" s="266"/>
      <c r="O56" s="269">
        <v>25.283587</v>
      </c>
      <c r="P56" s="266"/>
      <c r="Q56" s="269">
        <v>0</v>
      </c>
      <c r="R56" s="132"/>
    </row>
    <row r="57" spans="1:18" s="133" customFormat="1" ht="12.75">
      <c r="A57" s="504" t="s">
        <v>648</v>
      </c>
      <c r="B57" s="268" t="s">
        <v>549</v>
      </c>
      <c r="C57" s="268" t="s">
        <v>590</v>
      </c>
      <c r="D57" s="266"/>
      <c r="E57" s="269">
        <v>495493</v>
      </c>
      <c r="F57" s="266"/>
      <c r="G57" s="269">
        <v>1</v>
      </c>
      <c r="H57" s="266"/>
      <c r="I57" s="270">
        <v>495493</v>
      </c>
      <c r="J57" s="266"/>
      <c r="K57" s="269">
        <v>0</v>
      </c>
      <c r="L57" s="266"/>
      <c r="M57" s="269">
        <v>0</v>
      </c>
      <c r="N57" s="266"/>
      <c r="O57" s="269">
        <v>7.012859</v>
      </c>
      <c r="P57" s="266"/>
      <c r="Q57" s="269">
        <v>0</v>
      </c>
      <c r="R57" s="132"/>
    </row>
    <row r="58" spans="1:18" s="133" customFormat="1" ht="12.75">
      <c r="A58" s="504" t="s">
        <v>649</v>
      </c>
      <c r="B58" s="268" t="s">
        <v>573</v>
      </c>
      <c r="C58" s="268" t="s">
        <v>591</v>
      </c>
      <c r="D58" s="266"/>
      <c r="E58" s="269">
        <v>43210</v>
      </c>
      <c r="F58" s="266"/>
      <c r="G58" s="269">
        <v>1</v>
      </c>
      <c r="H58" s="266"/>
      <c r="I58" s="270">
        <v>43210</v>
      </c>
      <c r="J58" s="266"/>
      <c r="K58" s="269">
        <v>0.2</v>
      </c>
      <c r="L58" s="266"/>
      <c r="M58" s="270">
        <v>8642</v>
      </c>
      <c r="N58" s="266"/>
      <c r="O58" s="269">
        <v>2.289518</v>
      </c>
      <c r="P58" s="266"/>
      <c r="Q58" s="269">
        <v>2.594341</v>
      </c>
      <c r="R58" s="132"/>
    </row>
    <row r="59" spans="1:18" s="133" customFormat="1" ht="12.75">
      <c r="A59" s="504" t="s">
        <v>650</v>
      </c>
      <c r="B59" s="268" t="s">
        <v>549</v>
      </c>
      <c r="C59" s="268" t="s">
        <v>592</v>
      </c>
      <c r="D59" s="266"/>
      <c r="E59" s="269">
        <v>837607</v>
      </c>
      <c r="F59" s="266"/>
      <c r="G59" s="269">
        <v>1</v>
      </c>
      <c r="H59" s="266"/>
      <c r="I59" s="270">
        <v>837607</v>
      </c>
      <c r="J59" s="266"/>
      <c r="K59" s="269">
        <v>0</v>
      </c>
      <c r="L59" s="266"/>
      <c r="M59" s="269">
        <v>0</v>
      </c>
      <c r="N59" s="266"/>
      <c r="O59" s="269">
        <v>29.017612</v>
      </c>
      <c r="P59" s="266"/>
      <c r="Q59" s="269">
        <v>0</v>
      </c>
      <c r="R59" s="132"/>
    </row>
    <row r="60" spans="1:18" s="133" customFormat="1" ht="12.75">
      <c r="A60" s="504" t="s">
        <v>651</v>
      </c>
      <c r="B60" s="268" t="s">
        <v>549</v>
      </c>
      <c r="C60" s="268" t="s">
        <v>593</v>
      </c>
      <c r="D60" s="266"/>
      <c r="E60" s="269">
        <v>1039</v>
      </c>
      <c r="F60" s="266"/>
      <c r="G60" s="269">
        <v>0.1545</v>
      </c>
      <c r="H60" s="266"/>
      <c r="I60" s="269">
        <v>160.55</v>
      </c>
      <c r="J60" s="266"/>
      <c r="K60" s="269">
        <v>65.78</v>
      </c>
      <c r="L60" s="266"/>
      <c r="M60" s="270">
        <v>68345.42</v>
      </c>
      <c r="N60" s="266"/>
      <c r="O60" s="269">
        <v>2.078</v>
      </c>
      <c r="P60" s="266"/>
      <c r="Q60" s="269">
        <v>20.517398</v>
      </c>
      <c r="R60" s="132"/>
    </row>
    <row r="61" spans="1:18" s="133" customFormat="1" ht="12.75">
      <c r="A61" s="504" t="s">
        <v>652</v>
      </c>
      <c r="B61" s="268" t="s">
        <v>549</v>
      </c>
      <c r="C61" s="268" t="s">
        <v>594</v>
      </c>
      <c r="D61" s="266"/>
      <c r="E61" s="269">
        <v>263993</v>
      </c>
      <c r="F61" s="266"/>
      <c r="G61" s="269">
        <v>1</v>
      </c>
      <c r="H61" s="266"/>
      <c r="I61" s="270">
        <v>263993</v>
      </c>
      <c r="J61" s="266"/>
      <c r="K61" s="269">
        <v>0</v>
      </c>
      <c r="L61" s="266"/>
      <c r="M61" s="269">
        <v>0</v>
      </c>
      <c r="N61" s="266"/>
      <c r="O61" s="269">
        <v>0.781406</v>
      </c>
      <c r="P61" s="266"/>
      <c r="Q61" s="269">
        <v>0</v>
      </c>
      <c r="R61" s="132"/>
    </row>
    <row r="62" spans="1:17" s="133" customFormat="1" ht="12.75">
      <c r="A62" s="263"/>
      <c r="B62" s="160"/>
      <c r="C62" s="161"/>
      <c r="D62" s="261"/>
      <c r="E62" s="163"/>
      <c r="F62" s="261"/>
      <c r="G62" s="161"/>
      <c r="H62" s="261"/>
      <c r="I62" s="262">
        <f>SUM(I17:I61)</f>
        <v>28372855.48</v>
      </c>
      <c r="J62" s="261"/>
      <c r="K62" s="161"/>
      <c r="L62" s="261"/>
      <c r="M62" s="262">
        <f>SUM(M17:M61)</f>
        <v>281398.43</v>
      </c>
      <c r="N62" s="261"/>
      <c r="O62" s="263"/>
      <c r="P62" s="261"/>
      <c r="Q62" s="264">
        <f>SUM(Q17:Q61)</f>
        <v>84.476232</v>
      </c>
    </row>
    <row r="63" spans="1:17" s="133" customFormat="1" ht="12.75">
      <c r="A63" s="505" t="s">
        <v>39</v>
      </c>
      <c r="B63" s="505"/>
      <c r="C63" s="506"/>
      <c r="D63" s="507">
        <v>603</v>
      </c>
      <c r="E63" s="508"/>
      <c r="F63" s="507">
        <v>614</v>
      </c>
      <c r="G63" s="508"/>
      <c r="H63" s="507">
        <v>625</v>
      </c>
      <c r="I63" s="509"/>
      <c r="J63" s="507">
        <v>636</v>
      </c>
      <c r="K63" s="509"/>
      <c r="L63" s="507">
        <v>647</v>
      </c>
      <c r="M63" s="509"/>
      <c r="N63" s="507">
        <v>658</v>
      </c>
      <c r="O63" s="509"/>
      <c r="P63" s="507">
        <v>669</v>
      </c>
      <c r="Q63" s="265"/>
    </row>
    <row r="64" spans="1:17" s="133" customFormat="1" ht="12.75">
      <c r="A64" s="504" t="s">
        <v>615</v>
      </c>
      <c r="B64" s="268" t="s">
        <v>549</v>
      </c>
      <c r="C64" s="268" t="s">
        <v>596</v>
      </c>
      <c r="D64" s="507"/>
      <c r="E64" s="269">
        <v>60</v>
      </c>
      <c r="F64" s="507"/>
      <c r="G64" s="270">
        <v>3517.5</v>
      </c>
      <c r="H64" s="507"/>
      <c r="I64" s="270">
        <v>211050</v>
      </c>
      <c r="J64" s="507"/>
      <c r="K64" s="509"/>
      <c r="L64" s="507"/>
      <c r="M64" s="509">
        <v>0</v>
      </c>
      <c r="N64" s="507"/>
      <c r="O64" s="269">
        <v>0.462314</v>
      </c>
      <c r="P64" s="507"/>
      <c r="Q64" s="493">
        <v>0</v>
      </c>
    </row>
    <row r="65" spans="1:18" s="133" customFormat="1" ht="23.25" customHeight="1">
      <c r="A65" s="494" t="s">
        <v>456</v>
      </c>
      <c r="B65" s="494"/>
      <c r="C65" s="495"/>
      <c r="D65" s="496">
        <v>604</v>
      </c>
      <c r="E65" s="497"/>
      <c r="F65" s="498">
        <v>615</v>
      </c>
      <c r="G65" s="495"/>
      <c r="H65" s="498">
        <v>626</v>
      </c>
      <c r="I65" s="499"/>
      <c r="J65" s="500">
        <v>637</v>
      </c>
      <c r="K65" s="501"/>
      <c r="L65" s="502">
        <v>648</v>
      </c>
      <c r="M65" s="499"/>
      <c r="N65" s="503">
        <v>659</v>
      </c>
      <c r="O65" s="501"/>
      <c r="P65" s="500">
        <v>670</v>
      </c>
      <c r="Q65" s="168"/>
      <c r="R65" s="132"/>
    </row>
    <row r="66" spans="1:17" s="133" customFormat="1" ht="12.75">
      <c r="A66" s="157" t="s">
        <v>457</v>
      </c>
      <c r="B66" s="157"/>
      <c r="C66" s="169"/>
      <c r="D66" s="165">
        <v>605</v>
      </c>
      <c r="E66" s="162"/>
      <c r="F66" s="166">
        <v>616</v>
      </c>
      <c r="G66" s="170"/>
      <c r="H66" s="167">
        <v>627</v>
      </c>
      <c r="I66" s="258">
        <f>SUM(I62+I64)</f>
        <v>28583905.48</v>
      </c>
      <c r="J66" s="166">
        <v>638</v>
      </c>
      <c r="K66" s="172"/>
      <c r="L66" s="167">
        <v>649</v>
      </c>
      <c r="M66" s="259">
        <f>SUM(M62+M64)</f>
        <v>281398.43</v>
      </c>
      <c r="N66" s="173">
        <v>660</v>
      </c>
      <c r="O66" s="164"/>
      <c r="P66" s="167">
        <v>671</v>
      </c>
      <c r="Q66" s="260">
        <f>SUM(Q62+Q64)</f>
        <v>84.476232</v>
      </c>
    </row>
    <row r="67" spans="1:17" s="133" customFormat="1" ht="12.75">
      <c r="A67" s="157"/>
      <c r="B67" s="157"/>
      <c r="C67" s="169"/>
      <c r="D67" s="165"/>
      <c r="E67" s="124"/>
      <c r="F67" s="166"/>
      <c r="G67" s="170"/>
      <c r="H67" s="167"/>
      <c r="I67" s="171"/>
      <c r="J67" s="166"/>
      <c r="K67" s="172"/>
      <c r="L67" s="167"/>
      <c r="M67" s="171"/>
      <c r="N67" s="173"/>
      <c r="O67" s="164"/>
      <c r="P67" s="167"/>
      <c r="Q67" s="174"/>
    </row>
    <row r="68" spans="1:18" s="133" customFormat="1" ht="12.75" customHeight="1">
      <c r="A68" s="175" t="s">
        <v>458</v>
      </c>
      <c r="B68" s="175"/>
      <c r="C68" s="169"/>
      <c r="D68" s="165">
        <v>606</v>
      </c>
      <c r="E68" s="176"/>
      <c r="F68" s="166">
        <v>617</v>
      </c>
      <c r="G68" s="170"/>
      <c r="H68" s="167">
        <v>628</v>
      </c>
      <c r="I68" s="171"/>
      <c r="J68" s="166">
        <v>639</v>
      </c>
      <c r="K68" s="172"/>
      <c r="L68" s="167">
        <v>650</v>
      </c>
      <c r="M68" s="171"/>
      <c r="N68" s="173">
        <v>661</v>
      </c>
      <c r="O68" s="164"/>
      <c r="P68" s="167">
        <v>672</v>
      </c>
      <c r="Q68" s="177"/>
      <c r="R68" s="132"/>
    </row>
    <row r="69" spans="1:18" s="133" customFormat="1" ht="12.75" customHeight="1">
      <c r="A69" s="157" t="s">
        <v>38</v>
      </c>
      <c r="B69" s="157"/>
      <c r="C69" s="169"/>
      <c r="D69" s="165">
        <v>607</v>
      </c>
      <c r="E69" s="176"/>
      <c r="F69" s="166">
        <v>618</v>
      </c>
      <c r="G69" s="170"/>
      <c r="H69" s="167">
        <v>629</v>
      </c>
      <c r="I69" s="164"/>
      <c r="J69" s="166">
        <v>640</v>
      </c>
      <c r="K69" s="172"/>
      <c r="L69" s="167">
        <v>651</v>
      </c>
      <c r="M69" s="179"/>
      <c r="N69" s="173">
        <v>662</v>
      </c>
      <c r="O69" s="164"/>
      <c r="P69" s="167">
        <v>673</v>
      </c>
      <c r="Q69" s="164"/>
      <c r="R69" s="132"/>
    </row>
    <row r="70" spans="1:18" s="133" customFormat="1" ht="12.75">
      <c r="A70" s="157" t="s">
        <v>39</v>
      </c>
      <c r="B70" s="157"/>
      <c r="C70" s="169"/>
      <c r="D70" s="165">
        <v>608</v>
      </c>
      <c r="E70" s="164"/>
      <c r="F70" s="165">
        <v>619</v>
      </c>
      <c r="G70" s="159"/>
      <c r="H70" s="165">
        <v>630</v>
      </c>
      <c r="I70" s="180"/>
      <c r="J70" s="166">
        <v>641</v>
      </c>
      <c r="K70" s="172"/>
      <c r="L70" s="167">
        <v>652</v>
      </c>
      <c r="M70" s="180"/>
      <c r="N70" s="167">
        <v>663</v>
      </c>
      <c r="O70" s="164"/>
      <c r="P70" s="167">
        <v>674</v>
      </c>
      <c r="Q70" s="181"/>
      <c r="R70" s="132"/>
    </row>
    <row r="71" spans="1:18" s="133" customFormat="1" ht="12.75">
      <c r="A71" s="157" t="s">
        <v>456</v>
      </c>
      <c r="B71" s="157"/>
      <c r="C71" s="169"/>
      <c r="D71" s="165">
        <v>609</v>
      </c>
      <c r="E71" s="124"/>
      <c r="F71" s="165">
        <v>620</v>
      </c>
      <c r="G71" s="124"/>
      <c r="H71" s="165">
        <v>631</v>
      </c>
      <c r="I71" s="124"/>
      <c r="J71" s="166">
        <v>642</v>
      </c>
      <c r="K71" s="124"/>
      <c r="L71" s="167">
        <v>653</v>
      </c>
      <c r="M71" s="124"/>
      <c r="N71" s="167">
        <v>664</v>
      </c>
      <c r="O71" s="124"/>
      <c r="P71" s="167">
        <v>675</v>
      </c>
      <c r="Q71" s="158"/>
      <c r="R71" s="132"/>
    </row>
    <row r="72" spans="1:18" s="133" customFormat="1" ht="12.75">
      <c r="A72" s="182" t="s">
        <v>459</v>
      </c>
      <c r="B72" s="183"/>
      <c r="C72" s="184"/>
      <c r="D72" s="165">
        <v>610</v>
      </c>
      <c r="E72" s="185"/>
      <c r="F72" s="165">
        <v>621</v>
      </c>
      <c r="G72" s="186"/>
      <c r="H72" s="165">
        <v>632</v>
      </c>
      <c r="I72" s="187"/>
      <c r="J72" s="166">
        <v>643</v>
      </c>
      <c r="K72" s="188"/>
      <c r="L72" s="167">
        <v>654</v>
      </c>
      <c r="M72" s="189"/>
      <c r="N72" s="167">
        <v>665</v>
      </c>
      <c r="O72" s="190"/>
      <c r="P72" s="167">
        <v>676</v>
      </c>
      <c r="Q72" s="191"/>
      <c r="R72" s="178"/>
    </row>
    <row r="73" spans="1:18" s="133" customFormat="1" ht="12.75">
      <c r="A73" s="192" t="s">
        <v>460</v>
      </c>
      <c r="B73" s="193"/>
      <c r="C73" s="193"/>
      <c r="D73" s="165">
        <v>611</v>
      </c>
      <c r="E73" s="194"/>
      <c r="F73" s="165">
        <v>622</v>
      </c>
      <c r="G73" s="195"/>
      <c r="H73" s="165">
        <v>633</v>
      </c>
      <c r="I73" s="187">
        <f>SUM(I66)</f>
        <v>28583905.48</v>
      </c>
      <c r="J73" s="166">
        <v>644</v>
      </c>
      <c r="K73" s="188"/>
      <c r="L73" s="167">
        <v>655</v>
      </c>
      <c r="M73" s="189">
        <f>SUM(M66)</f>
        <v>281398.43</v>
      </c>
      <c r="N73" s="167">
        <v>666</v>
      </c>
      <c r="O73" s="190"/>
      <c r="P73" s="167">
        <v>677</v>
      </c>
      <c r="Q73" s="196">
        <f>SUM(Q66)</f>
        <v>84.476232</v>
      </c>
      <c r="R73" s="178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97"/>
      <c r="J74" s="123"/>
      <c r="K74" s="123"/>
      <c r="L74" s="123"/>
      <c r="M74" s="197"/>
      <c r="N74" s="123"/>
      <c r="O74" s="123"/>
      <c r="P74" s="198"/>
      <c r="Q74" s="123"/>
    </row>
    <row r="75" spans="1:17" s="133" customFormat="1" ht="12.75">
      <c r="A75" s="199" t="s">
        <v>461</v>
      </c>
      <c r="B75" s="199"/>
      <c r="C75" s="199"/>
      <c r="D75" s="199"/>
      <c r="E75" s="199"/>
      <c r="F75" s="124"/>
      <c r="G75" s="124"/>
      <c r="H75" s="124"/>
      <c r="I75" s="124"/>
      <c r="J75" s="200" t="s">
        <v>222</v>
      </c>
      <c r="K75" s="124"/>
      <c r="L75" s="124"/>
      <c r="M75" s="366" t="s">
        <v>462</v>
      </c>
      <c r="N75" s="366"/>
      <c r="O75" s="366"/>
      <c r="P75" s="366"/>
      <c r="Q75" s="366"/>
    </row>
    <row r="76" spans="1:17" s="133" customFormat="1" ht="12.75">
      <c r="A76" s="199" t="s">
        <v>505</v>
      </c>
      <c r="B76" s="199"/>
      <c r="C76" s="199"/>
      <c r="D76" s="199" t="s">
        <v>463</v>
      </c>
      <c r="E76" s="124"/>
      <c r="F76" s="124"/>
      <c r="G76" s="124"/>
      <c r="H76" s="124"/>
      <c r="I76" s="124"/>
      <c r="J76" s="124"/>
      <c r="K76" s="199"/>
      <c r="L76" s="124"/>
      <c r="M76" s="366" t="s">
        <v>441</v>
      </c>
      <c r="N76" s="366"/>
      <c r="O76" s="366"/>
      <c r="P76" s="366"/>
      <c r="Q76" s="366"/>
    </row>
    <row r="77" spans="1:17" s="133" customFormat="1" ht="12.75">
      <c r="A77" s="123"/>
      <c r="B77" s="123"/>
      <c r="C77" s="123"/>
      <c r="D77" s="123"/>
      <c r="E77" s="126"/>
      <c r="F77" s="123"/>
      <c r="G77" s="127"/>
      <c r="H77" s="123"/>
      <c r="I77" s="123"/>
      <c r="J77" s="123"/>
      <c r="K77" s="127"/>
      <c r="L77" s="123"/>
      <c r="M77" s="128"/>
      <c r="N77" s="123"/>
      <c r="O77" s="201"/>
      <c r="P77" s="123"/>
      <c r="Q77" s="123"/>
    </row>
    <row r="78" spans="1:17" s="133" customFormat="1" ht="12.75">
      <c r="A78" s="123"/>
      <c r="B78" s="123"/>
      <c r="C78" s="124" t="s">
        <v>464</v>
      </c>
      <c r="D78" s="123"/>
      <c r="E78" s="123"/>
      <c r="F78" s="126"/>
      <c r="G78" s="123"/>
      <c r="H78" s="123"/>
      <c r="I78" s="202"/>
      <c r="J78" s="202"/>
      <c r="K78" s="127"/>
      <c r="L78" s="123"/>
      <c r="M78" s="128"/>
      <c r="N78" s="123"/>
      <c r="O78" s="124"/>
      <c r="P78" s="123"/>
      <c r="Q78" s="123"/>
    </row>
    <row r="79" spans="1:17" s="133" customFormat="1" ht="12.75">
      <c r="A79" s="123"/>
      <c r="B79" s="123"/>
      <c r="C79" s="124" t="s">
        <v>465</v>
      </c>
      <c r="D79" s="124"/>
      <c r="E79" s="124"/>
      <c r="F79" s="124"/>
      <c r="G79" s="124"/>
      <c r="H79" s="123"/>
      <c r="I79" s="123"/>
      <c r="J79" s="123"/>
      <c r="K79" s="127"/>
      <c r="L79" s="123"/>
      <c r="M79" s="128"/>
      <c r="N79" s="123"/>
      <c r="O79" s="201"/>
      <c r="P79" s="123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  <row r="84" spans="1:17" s="133" customFormat="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</row>
    <row r="85" spans="1:17" s="133" customFormat="1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</row>
    <row r="86" spans="1:17" s="133" customFormat="1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</row>
    <row r="87" spans="1:17" s="133" customFormat="1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3"/>
    </row>
    <row r="88" spans="1:17" s="133" customFormat="1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</row>
    <row r="89" spans="1:17" s="133" customFormat="1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</row>
    <row r="90" spans="1:17" s="133" customFormat="1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</row>
    <row r="91" spans="1:17" s="133" customFormat="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</row>
    <row r="92" spans="1:17" s="133" customFormat="1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</row>
    <row r="93" spans="1:17" s="133" customFormat="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</row>
    <row r="94" spans="1:17" s="133" customFormat="1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</row>
    <row r="95" spans="1:17" s="133" customFormat="1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</row>
    <row r="96" spans="1:17" s="133" customFormat="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</row>
    <row r="97" spans="1:17" s="133" customFormat="1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</row>
    <row r="98" spans="1:17" s="133" customFormat="1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</row>
    <row r="99" spans="1:17" s="133" customFormat="1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</row>
    <row r="100" spans="1:17" s="133" customFormat="1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</row>
    <row r="101" spans="1:17" s="133" customFormat="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</row>
    <row r="102" spans="1:17" s="133" customFormat="1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</row>
    <row r="103" spans="1:17" s="133" customFormat="1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</row>
    <row r="104" spans="1:17" s="133" customFormat="1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</row>
    <row r="105" spans="1:17" s="133" customFormat="1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</row>
    <row r="106" spans="1:17" s="133" customFormat="1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</row>
    <row r="107" spans="1:17" s="133" customFormat="1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</row>
    <row r="108" spans="1:17" s="133" customFormat="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</row>
    <row r="109" spans="1:17" s="133" customFormat="1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</row>
    <row r="110" spans="1:17" s="133" customFormat="1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</row>
    <row r="111" spans="1:17" s="133" customFormat="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</row>
    <row r="112" spans="1:17" s="133" customFormat="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</row>
    <row r="113" spans="1:17" s="133" customFormat="1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</row>
    <row r="114" spans="1:17" s="133" customFormat="1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</row>
    <row r="115" spans="1:17" s="133" customFormat="1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</row>
    <row r="116" spans="1:17" s="133" customFormat="1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</row>
    <row r="117" spans="1:17" s="133" customFormat="1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3"/>
    </row>
    <row r="118" spans="1:17" s="133" customFormat="1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3"/>
    </row>
    <row r="119" spans="1:17" s="133" customFormat="1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3"/>
    </row>
    <row r="120" spans="1:17" s="133" customFormat="1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3"/>
    </row>
    <row r="121" spans="1:17" s="133" customFormat="1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3"/>
    </row>
  </sheetData>
  <sheetProtection/>
  <mergeCells count="21">
    <mergeCell ref="A10:C10"/>
    <mergeCell ref="J10:J14"/>
    <mergeCell ref="D10:D14"/>
    <mergeCell ref="F10:F14"/>
    <mergeCell ref="G10:G13"/>
    <mergeCell ref="A11:A13"/>
    <mergeCell ref="B11:B13"/>
    <mergeCell ref="C11:C13"/>
    <mergeCell ref="E10:E13"/>
    <mergeCell ref="A14:C14"/>
    <mergeCell ref="I10:I13"/>
    <mergeCell ref="M76:Q76"/>
    <mergeCell ref="O10:O13"/>
    <mergeCell ref="P10:P14"/>
    <mergeCell ref="Q10:Q13"/>
    <mergeCell ref="M75:Q75"/>
    <mergeCell ref="H10:H14"/>
    <mergeCell ref="L10:L14"/>
    <mergeCell ref="M10:M13"/>
    <mergeCell ref="N10:N14"/>
    <mergeCell ref="K10:K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D1">
      <selection activeCell="C26" sqref="C26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496</v>
      </c>
      <c r="B1" s="4"/>
    </row>
    <row r="2" spans="1:2" ht="12.75">
      <c r="A2" s="4" t="s">
        <v>497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498</v>
      </c>
      <c r="B6" s="4"/>
      <c r="G6" s="77"/>
    </row>
    <row r="7" spans="1:2" ht="12.75">
      <c r="A7" s="4"/>
      <c r="B7" s="4"/>
    </row>
    <row r="8" spans="1:9" ht="12.75">
      <c r="A8" s="440" t="s">
        <v>44</v>
      </c>
      <c r="B8" s="440"/>
      <c r="C8" s="440"/>
      <c r="D8" s="440"/>
      <c r="E8" s="440"/>
      <c r="F8" s="440"/>
      <c r="G8" s="440"/>
      <c r="H8" s="440"/>
      <c r="I8" s="440"/>
    </row>
    <row r="9" spans="1:9" ht="12.75">
      <c r="A9" s="440" t="s">
        <v>43</v>
      </c>
      <c r="B9" s="440"/>
      <c r="C9" s="440"/>
      <c r="D9" s="440"/>
      <c r="E9" s="440"/>
      <c r="F9" s="440"/>
      <c r="G9" s="440"/>
      <c r="H9" s="440"/>
      <c r="I9" s="440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43" t="s">
        <v>0</v>
      </c>
      <c r="C11" s="444"/>
      <c r="D11" s="6" t="s">
        <v>124</v>
      </c>
      <c r="E11" s="6" t="s">
        <v>123</v>
      </c>
      <c r="F11" s="6" t="s">
        <v>125</v>
      </c>
      <c r="G11" s="107" t="s">
        <v>429</v>
      </c>
      <c r="H11" s="107" t="s">
        <v>133</v>
      </c>
      <c r="I11" s="6" t="s">
        <v>126</v>
      </c>
    </row>
    <row r="12" spans="2:9" ht="12.75">
      <c r="B12" s="442"/>
      <c r="C12" s="334"/>
      <c r="D12" s="1"/>
      <c r="E12" s="1"/>
      <c r="F12" s="1"/>
      <c r="G12" s="1"/>
      <c r="H12" s="1"/>
      <c r="I12" s="1"/>
    </row>
    <row r="13" spans="2:9" ht="12.75">
      <c r="B13" s="442"/>
      <c r="C13" s="334"/>
      <c r="D13" s="1"/>
      <c r="E13" s="1"/>
      <c r="F13" s="1"/>
      <c r="G13" s="1"/>
      <c r="H13" s="1"/>
      <c r="I13" s="1"/>
    </row>
    <row r="14" spans="2:9" ht="12.75">
      <c r="B14" s="442"/>
      <c r="C14" s="334"/>
      <c r="D14" s="1"/>
      <c r="E14" s="1"/>
      <c r="F14" s="1"/>
      <c r="G14" s="1"/>
      <c r="H14" s="1"/>
      <c r="I14" s="1"/>
    </row>
    <row r="15" spans="2:9" ht="12.75">
      <c r="B15" s="445" t="s">
        <v>132</v>
      </c>
      <c r="C15" s="446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43" t="s">
        <v>0</v>
      </c>
      <c r="C18" s="444"/>
      <c r="D18" s="443" t="s">
        <v>123</v>
      </c>
      <c r="E18" s="444"/>
      <c r="F18" s="443" t="s">
        <v>125</v>
      </c>
      <c r="G18" s="444"/>
      <c r="H18" s="107" t="s">
        <v>431</v>
      </c>
      <c r="I18" s="20" t="s">
        <v>133</v>
      </c>
    </row>
    <row r="19" spans="2:9" ht="12.75">
      <c r="B19" s="442"/>
      <c r="C19" s="334"/>
      <c r="D19" s="442"/>
      <c r="E19" s="334"/>
      <c r="F19" s="442"/>
      <c r="G19" s="334"/>
      <c r="H19" s="22"/>
      <c r="I19" s="21"/>
    </row>
    <row r="20" spans="2:9" ht="12.75">
      <c r="B20" s="442"/>
      <c r="C20" s="334"/>
      <c r="D20" s="442"/>
      <c r="E20" s="334"/>
      <c r="F20" s="442"/>
      <c r="G20" s="334"/>
      <c r="H20" s="22"/>
      <c r="I20" s="21"/>
    </row>
    <row r="22" spans="1:9" ht="45.75" customHeight="1">
      <c r="A22" s="4" t="s">
        <v>163</v>
      </c>
      <c r="D22" s="112"/>
      <c r="E22" s="441" t="s">
        <v>40</v>
      </c>
      <c r="F22" s="441"/>
      <c r="G22" s="112"/>
      <c r="H22" s="313" t="s">
        <v>369</v>
      </c>
      <c r="I22" s="314"/>
    </row>
    <row r="23" spans="1:13" ht="12.75">
      <c r="A23" s="4" t="s">
        <v>505</v>
      </c>
      <c r="B23" s="4"/>
      <c r="C23" s="4"/>
      <c r="D23" s="19"/>
      <c r="E23" s="19"/>
      <c r="F23" s="441" t="s">
        <v>41</v>
      </c>
      <c r="G23" s="441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9">
      <selection activeCell="C52" sqref="C52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496</v>
      </c>
      <c r="C1" s="4"/>
      <c r="H1" s="4"/>
    </row>
    <row r="2" spans="2:8" ht="12.75">
      <c r="B2" s="4" t="s">
        <v>497</v>
      </c>
      <c r="C2" s="4"/>
      <c r="H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498</v>
      </c>
      <c r="C6" s="4"/>
    </row>
    <row r="7" spans="2:3" ht="12.75">
      <c r="B7" s="4"/>
      <c r="C7" s="4"/>
    </row>
    <row r="8" spans="2:7" ht="12.75">
      <c r="B8" s="440" t="s">
        <v>149</v>
      </c>
      <c r="C8" s="440"/>
      <c r="D8" s="440"/>
      <c r="E8" s="440"/>
      <c r="F8" s="440"/>
      <c r="G8" s="440"/>
    </row>
    <row r="9" spans="2:7" ht="13.5" customHeight="1">
      <c r="B9" s="324" t="s">
        <v>502</v>
      </c>
      <c r="C9" s="462"/>
      <c r="D9" s="462"/>
      <c r="E9" s="462"/>
      <c r="F9" s="462"/>
      <c r="G9" s="462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63" t="s">
        <v>59</v>
      </c>
      <c r="F19" s="463"/>
      <c r="G19" s="463"/>
    </row>
    <row r="20" spans="2:7" ht="12.75">
      <c r="B20" s="457" t="s">
        <v>434</v>
      </c>
      <c r="C20" s="464"/>
      <c r="D20" s="464"/>
      <c r="E20" s="464"/>
      <c r="F20" s="464"/>
      <c r="G20" s="458"/>
    </row>
    <row r="21" spans="2:7" ht="22.5">
      <c r="B21" s="6" t="s">
        <v>150</v>
      </c>
      <c r="C21" s="107" t="s">
        <v>158</v>
      </c>
      <c r="D21" s="467" t="s">
        <v>435</v>
      </c>
      <c r="E21" s="444"/>
      <c r="F21" s="107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51">
        <v>3</v>
      </c>
      <c r="E22" s="452"/>
      <c r="F22" s="16">
        <v>4</v>
      </c>
      <c r="G22" s="16">
        <v>5</v>
      </c>
    </row>
    <row r="23" spans="2:7" ht="12.75">
      <c r="B23" s="16">
        <v>1</v>
      </c>
      <c r="C23" s="2"/>
      <c r="D23" s="451"/>
      <c r="E23" s="452"/>
      <c r="F23" s="2"/>
      <c r="G23" s="2"/>
    </row>
    <row r="24" spans="2:7" ht="12.75">
      <c r="B24" s="16">
        <v>2</v>
      </c>
      <c r="C24" s="2"/>
      <c r="D24" s="451"/>
      <c r="E24" s="452"/>
      <c r="F24" s="2"/>
      <c r="G24" s="2"/>
    </row>
    <row r="25" spans="2:7" ht="12.75">
      <c r="B25" s="16">
        <v>3</v>
      </c>
      <c r="C25" s="2"/>
      <c r="D25" s="451"/>
      <c r="E25" s="452"/>
      <c r="F25" s="2"/>
      <c r="G25" s="2"/>
    </row>
    <row r="26" spans="2:7" ht="12.75">
      <c r="B26" s="16">
        <v>4</v>
      </c>
      <c r="C26" s="105" t="s">
        <v>437</v>
      </c>
      <c r="D26" s="451"/>
      <c r="E26" s="452"/>
      <c r="F26" s="2"/>
      <c r="G26" s="2"/>
    </row>
    <row r="27" spans="2:7" ht="12.75">
      <c r="B27" s="457" t="s">
        <v>438</v>
      </c>
      <c r="C27" s="464"/>
      <c r="D27" s="464"/>
      <c r="E27" s="464"/>
      <c r="F27" s="464"/>
      <c r="G27" s="458"/>
    </row>
    <row r="28" spans="2:7" ht="22.5">
      <c r="B28" s="6" t="s">
        <v>150</v>
      </c>
      <c r="C28" s="107" t="s">
        <v>158</v>
      </c>
      <c r="D28" s="443" t="s">
        <v>153</v>
      </c>
      <c r="E28" s="444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51">
        <v>3</v>
      </c>
      <c r="E29" s="452"/>
      <c r="F29" s="16">
        <v>4</v>
      </c>
      <c r="G29" s="16">
        <v>5</v>
      </c>
    </row>
    <row r="30" spans="2:7" ht="12.75">
      <c r="B30" s="16">
        <v>1</v>
      </c>
      <c r="C30" s="2"/>
      <c r="D30" s="451"/>
      <c r="E30" s="452"/>
      <c r="F30" s="2"/>
      <c r="G30" s="2"/>
    </row>
    <row r="31" spans="2:7" ht="12.75">
      <c r="B31" s="16">
        <v>2</v>
      </c>
      <c r="C31" s="2"/>
      <c r="D31" s="451"/>
      <c r="E31" s="452"/>
      <c r="F31" s="2"/>
      <c r="G31" s="2"/>
    </row>
    <row r="32" spans="2:7" ht="12.75">
      <c r="B32" s="16">
        <v>3</v>
      </c>
      <c r="C32" s="2"/>
      <c r="D32" s="451"/>
      <c r="E32" s="452"/>
      <c r="F32" s="2"/>
      <c r="G32" s="2"/>
    </row>
    <row r="33" spans="2:7" ht="12.75">
      <c r="B33" s="16">
        <v>4</v>
      </c>
      <c r="C33" s="2" t="s">
        <v>157</v>
      </c>
      <c r="D33" s="451"/>
      <c r="E33" s="452"/>
      <c r="F33" s="2"/>
      <c r="G33" s="2"/>
    </row>
    <row r="34" spans="2:7" ht="12.75">
      <c r="B34" s="457" t="s">
        <v>439</v>
      </c>
      <c r="C34" s="458"/>
      <c r="D34" s="442"/>
      <c r="E34" s="334"/>
      <c r="F34" s="1"/>
      <c r="G34" s="1"/>
    </row>
    <row r="36" spans="2:7" ht="12.75">
      <c r="B36" s="37" t="s">
        <v>440</v>
      </c>
      <c r="E36" s="463" t="s">
        <v>512</v>
      </c>
      <c r="F36" s="463"/>
      <c r="G36" s="463"/>
    </row>
    <row r="37" spans="2:8" ht="12.75">
      <c r="B37" s="468" t="s">
        <v>159</v>
      </c>
      <c r="C37" s="469"/>
      <c r="D37" s="470"/>
      <c r="E37" s="472" t="s">
        <v>160</v>
      </c>
      <c r="F37" s="472"/>
      <c r="G37" s="472" t="s">
        <v>161</v>
      </c>
      <c r="H37" s="472"/>
    </row>
    <row r="38" spans="2:8" ht="12.75">
      <c r="B38" s="234" t="s">
        <v>499</v>
      </c>
      <c r="C38" s="235"/>
      <c r="D38" s="236"/>
      <c r="E38" s="8"/>
      <c r="F38" s="8"/>
      <c r="G38" s="234"/>
      <c r="H38" s="236"/>
    </row>
    <row r="39" spans="2:8" ht="12.75">
      <c r="B39" s="466" t="s">
        <v>442</v>
      </c>
      <c r="C39" s="455"/>
      <c r="D39" s="456"/>
      <c r="E39" s="447">
        <v>2477</v>
      </c>
      <c r="F39" s="447"/>
      <c r="G39" s="454" t="s">
        <v>443</v>
      </c>
      <c r="H39" s="459"/>
    </row>
    <row r="40" spans="2:8" ht="12.75">
      <c r="B40" s="454" t="s">
        <v>446</v>
      </c>
      <c r="C40" s="455"/>
      <c r="D40" s="456"/>
      <c r="E40" s="460">
        <v>1000</v>
      </c>
      <c r="F40" s="461"/>
      <c r="G40" s="454" t="s">
        <v>444</v>
      </c>
      <c r="H40" s="459"/>
    </row>
    <row r="41" spans="2:8" ht="12.75">
      <c r="B41" s="454" t="s">
        <v>447</v>
      </c>
      <c r="C41" s="455"/>
      <c r="D41" s="456"/>
      <c r="E41" s="447">
        <v>3648</v>
      </c>
      <c r="F41" s="447"/>
      <c r="G41" s="454" t="s">
        <v>445</v>
      </c>
      <c r="H41" s="459"/>
    </row>
    <row r="42" spans="2:8" ht="12.75">
      <c r="B42" s="454" t="s">
        <v>484</v>
      </c>
      <c r="C42" s="471"/>
      <c r="D42" s="459"/>
      <c r="E42" s="460"/>
      <c r="F42" s="461"/>
      <c r="G42" s="454" t="s">
        <v>485</v>
      </c>
      <c r="H42" s="459"/>
    </row>
    <row r="43" spans="2:8" ht="12.75">
      <c r="B43" s="120" t="s">
        <v>486</v>
      </c>
      <c r="C43" s="121"/>
      <c r="D43" s="122"/>
      <c r="E43" s="460"/>
      <c r="F43" s="461"/>
      <c r="G43" s="454" t="s">
        <v>487</v>
      </c>
      <c r="H43" s="459"/>
    </row>
    <row r="44" spans="2:8" ht="12.75">
      <c r="B44" s="466" t="s">
        <v>162</v>
      </c>
      <c r="C44" s="455"/>
      <c r="D44" s="456"/>
      <c r="E44" s="447">
        <f>SUM(E39+E40+E41)</f>
        <v>7125</v>
      </c>
      <c r="F44" s="447"/>
      <c r="G44" s="453"/>
      <c r="H44" s="453"/>
    </row>
    <row r="45" spans="2:8" ht="12.75">
      <c r="B45" s="442"/>
      <c r="C45" s="333"/>
      <c r="D45" s="334"/>
      <c r="E45" s="448"/>
      <c r="F45" s="448"/>
      <c r="G45" s="449"/>
      <c r="H45" s="450"/>
    </row>
    <row r="46" spans="7:8" ht="12.75">
      <c r="G46" s="5" t="s">
        <v>7</v>
      </c>
      <c r="H46" s="5"/>
    </row>
    <row r="47" spans="6:8" ht="12.75">
      <c r="F47" s="4"/>
      <c r="G47" s="113" t="s">
        <v>441</v>
      </c>
      <c r="H47" s="5"/>
    </row>
    <row r="48" spans="2:8" ht="12.75">
      <c r="B48" s="103" t="s">
        <v>163</v>
      </c>
      <c r="D48" s="465" t="s">
        <v>40</v>
      </c>
      <c r="E48" s="465"/>
      <c r="F48" s="118"/>
      <c r="G48" s="119"/>
      <c r="H48" s="119"/>
    </row>
    <row r="49" spans="2:8" ht="12.75">
      <c r="B49" s="4" t="s">
        <v>505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4">
    <mergeCell ref="G42:H42"/>
    <mergeCell ref="G43:H43"/>
    <mergeCell ref="B42:D42"/>
    <mergeCell ref="E42:F42"/>
    <mergeCell ref="G37:H37"/>
    <mergeCell ref="E37:F37"/>
    <mergeCell ref="G41:H41"/>
    <mergeCell ref="D30:E30"/>
    <mergeCell ref="D31:E31"/>
    <mergeCell ref="D29:E29"/>
    <mergeCell ref="B27:G27"/>
    <mergeCell ref="D28:E28"/>
    <mergeCell ref="G39:H39"/>
    <mergeCell ref="B37:D37"/>
    <mergeCell ref="D48:E48"/>
    <mergeCell ref="B44:D44"/>
    <mergeCell ref="B45:D45"/>
    <mergeCell ref="E41:F41"/>
    <mergeCell ref="B41:D41"/>
    <mergeCell ref="D21:E21"/>
    <mergeCell ref="B39:D39"/>
    <mergeCell ref="D34:E34"/>
    <mergeCell ref="D22:E22"/>
    <mergeCell ref="E36:G36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E44:F44"/>
    <mergeCell ref="E45:F45"/>
    <mergeCell ref="G45:H45"/>
    <mergeCell ref="D33:E33"/>
    <mergeCell ref="G44:H44"/>
    <mergeCell ref="B40:D40"/>
    <mergeCell ref="B34:C34"/>
    <mergeCell ref="G40:H40"/>
    <mergeCell ref="E40:F40"/>
    <mergeCell ref="E43:F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:J6"/>
    </sheetView>
  </sheetViews>
  <sheetFormatPr defaultColWidth="9.140625" defaultRowHeight="12.75"/>
  <cols>
    <col min="2" max="2" width="25.57421875" style="0" customWidth="1"/>
    <col min="5" max="5" width="6.28125" style="0" customWidth="1"/>
    <col min="7" max="7" width="6.421875" style="0" customWidth="1"/>
    <col min="9" max="9" width="6.00390625" style="0" customWidth="1"/>
    <col min="11" max="11" width="6.28125" style="0" customWidth="1"/>
    <col min="13" max="13" width="6.00390625" style="0" customWidth="1"/>
  </cols>
  <sheetData>
    <row r="1" spans="1:14" ht="12.75">
      <c r="A1" s="4" t="s">
        <v>496</v>
      </c>
      <c r="B1" s="4"/>
      <c r="I1" s="283"/>
      <c r="J1" s="283"/>
      <c r="K1" s="283"/>
      <c r="L1" s="284"/>
      <c r="M1" s="284"/>
      <c r="N1" s="284"/>
    </row>
    <row r="2" spans="1:14" ht="12.75">
      <c r="A2" s="4" t="s">
        <v>497</v>
      </c>
      <c r="B2" s="4"/>
      <c r="I2" s="283"/>
      <c r="J2" s="283"/>
      <c r="K2" s="283"/>
      <c r="L2" s="284"/>
      <c r="M2" s="284"/>
      <c r="N2" s="284"/>
    </row>
    <row r="3" spans="1:14" ht="12.75">
      <c r="A3" s="4" t="s">
        <v>328</v>
      </c>
      <c r="B3" s="4"/>
      <c r="I3" s="283"/>
      <c r="J3" s="283"/>
      <c r="K3" s="283"/>
      <c r="L3" s="284"/>
      <c r="M3" s="284"/>
      <c r="N3" s="284"/>
    </row>
    <row r="4" spans="1:14" ht="12.75">
      <c r="A4" s="4" t="s">
        <v>329</v>
      </c>
      <c r="B4" s="4"/>
      <c r="I4" s="283"/>
      <c r="J4" s="283"/>
      <c r="K4" s="283"/>
      <c r="L4" s="284"/>
      <c r="M4" s="284"/>
      <c r="N4" s="284"/>
    </row>
    <row r="5" spans="1:14" ht="12.75">
      <c r="A5" s="4" t="s">
        <v>330</v>
      </c>
      <c r="B5" s="4"/>
      <c r="G5" s="77"/>
      <c r="I5" s="283"/>
      <c r="J5" s="283"/>
      <c r="K5" s="284"/>
      <c r="L5" s="284"/>
      <c r="M5" s="284"/>
      <c r="N5" s="284"/>
    </row>
    <row r="6" spans="1:14" ht="12.75">
      <c r="A6" s="4" t="s">
        <v>498</v>
      </c>
      <c r="B6" s="4"/>
      <c r="G6" s="77"/>
      <c r="I6" s="283"/>
      <c r="J6" s="283"/>
      <c r="K6" s="284"/>
      <c r="L6" s="284"/>
      <c r="M6" s="284"/>
      <c r="N6" s="284"/>
    </row>
    <row r="7" spans="1:14" ht="12.75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ht="12.75">
      <c r="A8" s="285"/>
      <c r="B8" s="286" t="s">
        <v>678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4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14" ht="12.75">
      <c r="A10" s="489" t="s">
        <v>656</v>
      </c>
      <c r="B10" s="491" t="s">
        <v>103</v>
      </c>
      <c r="C10" s="491"/>
      <c r="D10" s="491"/>
      <c r="E10" s="488" t="s">
        <v>1</v>
      </c>
      <c r="F10" s="489" t="s">
        <v>466</v>
      </c>
      <c r="G10" s="488" t="s">
        <v>1</v>
      </c>
      <c r="H10" s="489" t="s">
        <v>119</v>
      </c>
      <c r="I10" s="488" t="s">
        <v>1</v>
      </c>
      <c r="J10" s="489" t="s">
        <v>120</v>
      </c>
      <c r="K10" s="488" t="s">
        <v>1</v>
      </c>
      <c r="L10" s="489" t="s">
        <v>657</v>
      </c>
      <c r="M10" s="488" t="s">
        <v>1</v>
      </c>
      <c r="N10" s="489" t="s">
        <v>127</v>
      </c>
    </row>
    <row r="11" spans="1:14" ht="28.5" customHeight="1">
      <c r="A11" s="490"/>
      <c r="B11" s="288" t="s">
        <v>453</v>
      </c>
      <c r="C11" s="288" t="s">
        <v>454</v>
      </c>
      <c r="D11" s="288" t="s">
        <v>658</v>
      </c>
      <c r="E11" s="488"/>
      <c r="F11" s="490"/>
      <c r="G11" s="488"/>
      <c r="H11" s="490"/>
      <c r="I11" s="488"/>
      <c r="J11" s="490"/>
      <c r="K11" s="488"/>
      <c r="L11" s="490"/>
      <c r="M11" s="488"/>
      <c r="N11" s="490"/>
    </row>
    <row r="12" spans="1:14" ht="12.75">
      <c r="A12" s="289">
        <v>1</v>
      </c>
      <c r="B12" s="492">
        <v>2</v>
      </c>
      <c r="C12" s="492"/>
      <c r="D12" s="492"/>
      <c r="E12" s="488"/>
      <c r="F12" s="288">
        <v>3</v>
      </c>
      <c r="G12" s="488"/>
      <c r="H12" s="288">
        <v>4</v>
      </c>
      <c r="I12" s="488"/>
      <c r="J12" s="288">
        <v>5</v>
      </c>
      <c r="K12" s="488"/>
      <c r="L12" s="288">
        <v>6</v>
      </c>
      <c r="M12" s="488"/>
      <c r="N12" s="288">
        <v>7</v>
      </c>
    </row>
    <row r="13" spans="1:14" ht="12.75">
      <c r="A13" s="288" t="s">
        <v>5</v>
      </c>
      <c r="B13" s="474" t="s">
        <v>659</v>
      </c>
      <c r="C13" s="474"/>
      <c r="D13" s="474"/>
      <c r="E13" s="288">
        <v>733</v>
      </c>
      <c r="F13" s="290" t="s">
        <v>660</v>
      </c>
      <c r="G13" s="288">
        <v>750</v>
      </c>
      <c r="H13" s="290" t="s">
        <v>660</v>
      </c>
      <c r="I13" s="288">
        <v>767</v>
      </c>
      <c r="J13" s="290" t="s">
        <v>660</v>
      </c>
      <c r="K13" s="288">
        <v>784</v>
      </c>
      <c r="L13" s="290" t="s">
        <v>660</v>
      </c>
      <c r="M13" s="288">
        <v>801</v>
      </c>
      <c r="N13" s="290" t="s">
        <v>660</v>
      </c>
    </row>
    <row r="14" spans="1:14" ht="12.75">
      <c r="A14" s="288" t="s">
        <v>661</v>
      </c>
      <c r="B14" s="474" t="s">
        <v>662</v>
      </c>
      <c r="C14" s="474"/>
      <c r="D14" s="474"/>
      <c r="E14" s="291">
        <v>734</v>
      </c>
      <c r="F14" s="292" t="s">
        <v>660</v>
      </c>
      <c r="G14" s="291">
        <v>751</v>
      </c>
      <c r="H14" s="292" t="s">
        <v>660</v>
      </c>
      <c r="I14" s="291">
        <v>768</v>
      </c>
      <c r="J14" s="292" t="s">
        <v>660</v>
      </c>
      <c r="K14" s="288">
        <v>785</v>
      </c>
      <c r="L14" s="292" t="s">
        <v>660</v>
      </c>
      <c r="M14" s="291">
        <v>802</v>
      </c>
      <c r="N14" s="292" t="s">
        <v>660</v>
      </c>
    </row>
    <row r="15" spans="1:14" ht="12.75">
      <c r="A15" s="288" t="s">
        <v>663</v>
      </c>
      <c r="B15" s="474" t="s">
        <v>664</v>
      </c>
      <c r="C15" s="474"/>
      <c r="D15" s="474"/>
      <c r="E15" s="291">
        <v>735</v>
      </c>
      <c r="F15" s="292" t="s">
        <v>660</v>
      </c>
      <c r="G15" s="291">
        <v>752</v>
      </c>
      <c r="H15" s="292" t="s">
        <v>660</v>
      </c>
      <c r="I15" s="291">
        <v>769</v>
      </c>
      <c r="J15" s="292" t="s">
        <v>660</v>
      </c>
      <c r="K15" s="288">
        <v>786</v>
      </c>
      <c r="L15" s="292" t="s">
        <v>660</v>
      </c>
      <c r="M15" s="291">
        <v>803</v>
      </c>
      <c r="N15" s="292" t="s">
        <v>660</v>
      </c>
    </row>
    <row r="16" spans="1:14" ht="12.75">
      <c r="A16" s="288" t="s">
        <v>665</v>
      </c>
      <c r="B16" s="485" t="s">
        <v>666</v>
      </c>
      <c r="C16" s="486"/>
      <c r="D16" s="487"/>
      <c r="E16" s="288">
        <v>736</v>
      </c>
      <c r="F16" s="288" t="s">
        <v>660</v>
      </c>
      <c r="G16" s="288">
        <v>753</v>
      </c>
      <c r="H16" s="288" t="s">
        <v>660</v>
      </c>
      <c r="I16" s="288">
        <v>770</v>
      </c>
      <c r="J16" s="288" t="s">
        <v>660</v>
      </c>
      <c r="K16" s="288">
        <v>787</v>
      </c>
      <c r="L16" s="288" t="s">
        <v>660</v>
      </c>
      <c r="M16" s="288">
        <v>804</v>
      </c>
      <c r="N16" s="288" t="s">
        <v>660</v>
      </c>
    </row>
    <row r="17" spans="1:14" ht="12.75">
      <c r="A17" s="288" t="s">
        <v>667</v>
      </c>
      <c r="B17" s="485" t="s">
        <v>668</v>
      </c>
      <c r="C17" s="486"/>
      <c r="D17" s="487"/>
      <c r="E17" s="288">
        <v>737</v>
      </c>
      <c r="F17" s="288" t="s">
        <v>660</v>
      </c>
      <c r="G17" s="288">
        <v>754</v>
      </c>
      <c r="H17" s="288" t="s">
        <v>660</v>
      </c>
      <c r="I17" s="288">
        <v>771</v>
      </c>
      <c r="J17" s="288" t="s">
        <v>660</v>
      </c>
      <c r="K17" s="288">
        <v>788</v>
      </c>
      <c r="L17" s="288" t="s">
        <v>660</v>
      </c>
      <c r="M17" s="288">
        <v>805</v>
      </c>
      <c r="N17" s="288" t="s">
        <v>660</v>
      </c>
    </row>
    <row r="18" spans="1:14" ht="12.75">
      <c r="A18" s="288" t="s">
        <v>669</v>
      </c>
      <c r="B18" s="475" t="s">
        <v>670</v>
      </c>
      <c r="C18" s="476"/>
      <c r="D18" s="477"/>
      <c r="E18" s="288">
        <v>738</v>
      </c>
      <c r="F18" s="290"/>
      <c r="G18" s="288">
        <v>755</v>
      </c>
      <c r="H18" s="290"/>
      <c r="I18" s="288">
        <v>772</v>
      </c>
      <c r="J18" s="290"/>
      <c r="K18" s="288">
        <v>789</v>
      </c>
      <c r="L18" s="290"/>
      <c r="M18" s="288">
        <v>806</v>
      </c>
      <c r="N18" s="290"/>
    </row>
    <row r="19" spans="1:14" ht="12.75">
      <c r="A19" s="288" t="s">
        <v>671</v>
      </c>
      <c r="B19" s="474" t="s">
        <v>122</v>
      </c>
      <c r="C19" s="474"/>
      <c r="D19" s="474"/>
      <c r="E19" s="288">
        <v>739</v>
      </c>
      <c r="F19" s="290" t="s">
        <v>660</v>
      </c>
      <c r="G19" s="288">
        <v>756</v>
      </c>
      <c r="H19" s="290" t="s">
        <v>660</v>
      </c>
      <c r="I19" s="288">
        <v>773</v>
      </c>
      <c r="J19" s="290" t="s">
        <v>660</v>
      </c>
      <c r="K19" s="288">
        <v>790</v>
      </c>
      <c r="L19" s="290" t="s">
        <v>660</v>
      </c>
      <c r="M19" s="288">
        <v>807</v>
      </c>
      <c r="N19" s="293"/>
    </row>
    <row r="20" spans="1:14" ht="12.75">
      <c r="A20" s="288" t="s">
        <v>672</v>
      </c>
      <c r="B20" s="474" t="s">
        <v>673</v>
      </c>
      <c r="C20" s="474"/>
      <c r="D20" s="474"/>
      <c r="E20" s="288">
        <v>740</v>
      </c>
      <c r="F20" s="294"/>
      <c r="G20" s="288">
        <v>757</v>
      </c>
      <c r="H20" s="294"/>
      <c r="I20" s="288">
        <v>774</v>
      </c>
      <c r="J20" s="294"/>
      <c r="K20" s="288">
        <v>791</v>
      </c>
      <c r="L20" s="295"/>
      <c r="M20" s="288">
        <v>808</v>
      </c>
      <c r="N20" s="293"/>
    </row>
    <row r="21" spans="1:14" ht="18" customHeight="1">
      <c r="A21" s="288" t="s">
        <v>4</v>
      </c>
      <c r="B21" s="485" t="s">
        <v>674</v>
      </c>
      <c r="C21" s="486"/>
      <c r="D21" s="487"/>
      <c r="E21" s="288">
        <v>741</v>
      </c>
      <c r="F21" s="290" t="s">
        <v>660</v>
      </c>
      <c r="G21" s="288">
        <v>758</v>
      </c>
      <c r="H21" s="290" t="s">
        <v>660</v>
      </c>
      <c r="I21" s="288">
        <v>775</v>
      </c>
      <c r="J21" s="290" t="s">
        <v>660</v>
      </c>
      <c r="K21" s="288">
        <v>792</v>
      </c>
      <c r="L21" s="290" t="s">
        <v>660</v>
      </c>
      <c r="M21" s="288">
        <v>809</v>
      </c>
      <c r="N21" s="290" t="s">
        <v>660</v>
      </c>
    </row>
    <row r="22" spans="1:14" ht="12.75">
      <c r="A22" s="288" t="s">
        <v>661</v>
      </c>
      <c r="B22" s="474" t="s">
        <v>662</v>
      </c>
      <c r="C22" s="474"/>
      <c r="D22" s="474"/>
      <c r="E22" s="291">
        <v>742</v>
      </c>
      <c r="F22" s="292" t="s">
        <v>660</v>
      </c>
      <c r="G22" s="291">
        <v>759</v>
      </c>
      <c r="H22" s="292" t="s">
        <v>660</v>
      </c>
      <c r="I22" s="291">
        <v>776</v>
      </c>
      <c r="J22" s="292" t="s">
        <v>660</v>
      </c>
      <c r="K22" s="291">
        <v>793</v>
      </c>
      <c r="L22" s="292" t="s">
        <v>660</v>
      </c>
      <c r="M22" s="291">
        <v>810</v>
      </c>
      <c r="N22" s="292" t="s">
        <v>660</v>
      </c>
    </row>
    <row r="23" spans="1:14" ht="12.75">
      <c r="A23" s="288" t="s">
        <v>663</v>
      </c>
      <c r="B23" s="474" t="s">
        <v>664</v>
      </c>
      <c r="C23" s="474"/>
      <c r="D23" s="474"/>
      <c r="E23" s="291">
        <v>743</v>
      </c>
      <c r="F23" s="292" t="s">
        <v>660</v>
      </c>
      <c r="G23" s="291">
        <v>760</v>
      </c>
      <c r="H23" s="292" t="s">
        <v>660</v>
      </c>
      <c r="I23" s="291">
        <v>777</v>
      </c>
      <c r="J23" s="292" t="s">
        <v>660</v>
      </c>
      <c r="K23" s="291">
        <v>794</v>
      </c>
      <c r="L23" s="292" t="s">
        <v>660</v>
      </c>
      <c r="M23" s="291">
        <v>811</v>
      </c>
      <c r="N23" s="292" t="s">
        <v>660</v>
      </c>
    </row>
    <row r="24" spans="1:14" ht="12.75">
      <c r="A24" s="288" t="s">
        <v>665</v>
      </c>
      <c r="B24" s="474" t="s">
        <v>666</v>
      </c>
      <c r="C24" s="474"/>
      <c r="D24" s="474"/>
      <c r="E24" s="291">
        <v>744</v>
      </c>
      <c r="F24" s="292" t="s">
        <v>660</v>
      </c>
      <c r="G24" s="291">
        <v>761</v>
      </c>
      <c r="H24" s="292" t="s">
        <v>660</v>
      </c>
      <c r="I24" s="291">
        <v>778</v>
      </c>
      <c r="J24" s="292" t="s">
        <v>660</v>
      </c>
      <c r="K24" s="291">
        <v>795</v>
      </c>
      <c r="L24" s="292" t="s">
        <v>660</v>
      </c>
      <c r="M24" s="291">
        <v>812</v>
      </c>
      <c r="N24" s="292" t="s">
        <v>660</v>
      </c>
    </row>
    <row r="25" spans="1:14" ht="12.75">
      <c r="A25" s="288" t="s">
        <v>667</v>
      </c>
      <c r="B25" s="474" t="s">
        <v>668</v>
      </c>
      <c r="C25" s="474"/>
      <c r="D25" s="474"/>
      <c r="E25" s="291">
        <v>745</v>
      </c>
      <c r="F25" s="292" t="s">
        <v>660</v>
      </c>
      <c r="G25" s="291">
        <v>762</v>
      </c>
      <c r="H25" s="292" t="s">
        <v>660</v>
      </c>
      <c r="I25" s="291">
        <v>779</v>
      </c>
      <c r="J25" s="292" t="s">
        <v>660</v>
      </c>
      <c r="K25" s="291">
        <v>796</v>
      </c>
      <c r="L25" s="292" t="s">
        <v>660</v>
      </c>
      <c r="M25" s="291">
        <v>813</v>
      </c>
      <c r="N25" s="292" t="s">
        <v>660</v>
      </c>
    </row>
    <row r="26" spans="1:14" ht="12.75">
      <c r="A26" s="288" t="s">
        <v>669</v>
      </c>
      <c r="B26" s="475" t="s">
        <v>670</v>
      </c>
      <c r="C26" s="476"/>
      <c r="D26" s="477"/>
      <c r="E26" s="288">
        <v>746</v>
      </c>
      <c r="F26" s="290"/>
      <c r="G26" s="288">
        <v>763</v>
      </c>
      <c r="H26" s="290"/>
      <c r="I26" s="288">
        <v>780</v>
      </c>
      <c r="J26" s="290"/>
      <c r="K26" s="288">
        <v>797</v>
      </c>
      <c r="L26" s="296"/>
      <c r="M26" s="288">
        <v>814</v>
      </c>
      <c r="N26" s="290"/>
    </row>
    <row r="27" spans="1:14" ht="23.25" customHeight="1">
      <c r="A27" s="288">
        <v>1</v>
      </c>
      <c r="B27" s="297" t="s">
        <v>675</v>
      </c>
      <c r="C27" s="298" t="s">
        <v>549</v>
      </c>
      <c r="D27" s="298" t="s">
        <v>604</v>
      </c>
      <c r="E27" s="288"/>
      <c r="F27" s="299">
        <v>0</v>
      </c>
      <c r="G27" s="290"/>
      <c r="H27" s="300">
        <v>244478.75</v>
      </c>
      <c r="I27" s="290"/>
      <c r="J27" s="299">
        <v>0</v>
      </c>
      <c r="K27" s="290"/>
      <c r="L27" s="299">
        <v>0.001007</v>
      </c>
      <c r="M27" s="290"/>
      <c r="N27" s="299">
        <v>0</v>
      </c>
    </row>
    <row r="28" spans="1:14" ht="12.75">
      <c r="A28" s="288" t="s">
        <v>671</v>
      </c>
      <c r="B28" s="478" t="s">
        <v>122</v>
      </c>
      <c r="C28" s="479"/>
      <c r="D28" s="480"/>
      <c r="E28" s="288">
        <v>747</v>
      </c>
      <c r="F28" s="290" t="s">
        <v>660</v>
      </c>
      <c r="G28" s="288">
        <v>764</v>
      </c>
      <c r="H28" s="290" t="s">
        <v>660</v>
      </c>
      <c r="I28" s="288">
        <v>781</v>
      </c>
      <c r="J28" s="290" t="s">
        <v>660</v>
      </c>
      <c r="K28" s="288">
        <v>798</v>
      </c>
      <c r="L28" s="290" t="s">
        <v>660</v>
      </c>
      <c r="M28" s="288">
        <v>815</v>
      </c>
      <c r="N28" s="290" t="s">
        <v>660</v>
      </c>
    </row>
    <row r="29" spans="1:14" ht="12.75">
      <c r="A29" s="288" t="s">
        <v>672</v>
      </c>
      <c r="B29" s="475" t="s">
        <v>676</v>
      </c>
      <c r="C29" s="476"/>
      <c r="D29" s="477"/>
      <c r="E29" s="288">
        <v>748</v>
      </c>
      <c r="F29" s="301">
        <v>0</v>
      </c>
      <c r="G29" s="288">
        <v>765</v>
      </c>
      <c r="H29" s="302">
        <f>SUM(H27:H28)</f>
        <v>244478.75</v>
      </c>
      <c r="I29" s="288">
        <v>782</v>
      </c>
      <c r="J29" s="302">
        <f>SUM(J27:J28)</f>
        <v>0</v>
      </c>
      <c r="K29" s="288">
        <v>799</v>
      </c>
      <c r="L29" s="290"/>
      <c r="M29" s="288">
        <v>816</v>
      </c>
      <c r="N29" s="290">
        <f>SUM(N27:N28)</f>
        <v>0</v>
      </c>
    </row>
    <row r="30" spans="1:14" ht="19.5" customHeight="1">
      <c r="A30" s="288" t="s">
        <v>106</v>
      </c>
      <c r="B30" s="481" t="s">
        <v>677</v>
      </c>
      <c r="C30" s="482"/>
      <c r="D30" s="483"/>
      <c r="E30" s="288">
        <v>749</v>
      </c>
      <c r="F30" s="303">
        <v>0</v>
      </c>
      <c r="G30" s="288">
        <v>766</v>
      </c>
      <c r="H30" s="304">
        <v>244478.75</v>
      </c>
      <c r="I30" s="288">
        <v>783</v>
      </c>
      <c r="J30" s="305">
        <v>0</v>
      </c>
      <c r="K30" s="288">
        <v>800</v>
      </c>
      <c r="L30" s="306"/>
      <c r="M30" s="288">
        <v>817</v>
      </c>
      <c r="N30" s="307">
        <v>0</v>
      </c>
    </row>
    <row r="31" spans="1:14" ht="12.75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</row>
    <row r="32" spans="1:14" ht="12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</row>
    <row r="33" spans="1:14" ht="12.75">
      <c r="A33" s="308" t="s">
        <v>461</v>
      </c>
      <c r="B33" s="308"/>
      <c r="C33" s="308"/>
      <c r="D33" s="308" t="s">
        <v>463</v>
      </c>
      <c r="E33" s="308"/>
      <c r="F33" s="284"/>
      <c r="G33" s="284"/>
      <c r="H33" s="284"/>
      <c r="I33" s="284"/>
      <c r="J33" s="284"/>
      <c r="K33" s="284"/>
      <c r="L33" s="284"/>
      <c r="M33" s="284"/>
      <c r="N33" s="284"/>
    </row>
    <row r="34" spans="1:14" ht="12.75">
      <c r="A34" s="308" t="s">
        <v>505</v>
      </c>
      <c r="B34" s="308"/>
      <c r="C34" s="308"/>
      <c r="D34" s="284"/>
      <c r="E34" s="284"/>
      <c r="F34" s="284"/>
      <c r="G34" s="309" t="s">
        <v>222</v>
      </c>
      <c r="H34" s="284"/>
      <c r="I34" s="284"/>
      <c r="J34" s="284"/>
      <c r="K34" s="284"/>
      <c r="L34" s="284"/>
      <c r="M34" s="284"/>
      <c r="N34" s="284"/>
    </row>
    <row r="35" spans="1:14" ht="12.75">
      <c r="A35" s="284"/>
      <c r="B35" s="284"/>
      <c r="C35" s="284"/>
      <c r="D35" s="284"/>
      <c r="E35" s="284"/>
      <c r="F35" s="284"/>
      <c r="G35" s="284"/>
      <c r="H35" s="284"/>
      <c r="I35" s="284"/>
      <c r="J35" s="484" t="s">
        <v>462</v>
      </c>
      <c r="K35" s="484"/>
      <c r="L35" s="484"/>
      <c r="M35" s="484"/>
      <c r="N35" s="284"/>
    </row>
    <row r="36" spans="1:14" ht="12.75">
      <c r="A36" s="284"/>
      <c r="B36" s="284" t="s">
        <v>482</v>
      </c>
      <c r="C36" s="284"/>
      <c r="D36" s="284"/>
      <c r="E36" s="284"/>
      <c r="F36" s="284"/>
      <c r="G36" s="284"/>
      <c r="H36" s="284"/>
      <c r="I36" s="284"/>
      <c r="J36" s="473" t="s">
        <v>441</v>
      </c>
      <c r="K36" s="473"/>
      <c r="L36" s="473"/>
      <c r="M36" s="473"/>
      <c r="N36" s="284"/>
    </row>
    <row r="37" spans="1:14" ht="12.75">
      <c r="A37" s="284"/>
      <c r="B37" s="284" t="s">
        <v>465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</row>
    <row r="38" spans="1:14" ht="12.75">
      <c r="A38" s="284"/>
      <c r="B38" s="284" t="s">
        <v>483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</row>
    <row r="39" spans="1:14" ht="12.7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</row>
    <row r="40" spans="1:14" ht="12.75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J36:M36"/>
    <mergeCell ref="B25:D25"/>
    <mergeCell ref="B26:D26"/>
    <mergeCell ref="B28:D28"/>
    <mergeCell ref="B29:D29"/>
    <mergeCell ref="B30:D30"/>
    <mergeCell ref="J35:M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0">
      <selection activeCell="H35" sqref="H3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496</v>
      </c>
      <c r="C1" s="4"/>
    </row>
    <row r="2" spans="2:3" ht="12.75">
      <c r="B2" s="4" t="s">
        <v>497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498</v>
      </c>
      <c r="C6" s="4"/>
    </row>
    <row r="7" spans="1:5" ht="12.75">
      <c r="A7" s="310" t="s">
        <v>165</v>
      </c>
      <c r="B7" s="310"/>
      <c r="C7" s="310"/>
      <c r="D7" s="310"/>
      <c r="E7" s="310"/>
    </row>
    <row r="8" spans="1:5" ht="14.25" customHeight="1">
      <c r="A8" s="311" t="s">
        <v>166</v>
      </c>
      <c r="B8" s="311"/>
      <c r="C8" s="311"/>
      <c r="D8" s="311"/>
      <c r="E8" s="311"/>
    </row>
    <row r="9" spans="1:5" ht="14.25" customHeight="1">
      <c r="A9" s="311" t="s">
        <v>500</v>
      </c>
      <c r="B9" s="311"/>
      <c r="C9" s="311"/>
      <c r="D9" s="311"/>
      <c r="E9" s="311"/>
    </row>
    <row r="10" ht="12.75">
      <c r="E10" s="4" t="s">
        <v>9</v>
      </c>
    </row>
    <row r="11" spans="1:5" ht="33.75">
      <c r="A11" s="107" t="s">
        <v>370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0</v>
      </c>
      <c r="E14" s="29">
        <f>SUM(E15:E18)</f>
        <v>238609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>
        <v>232469</v>
      </c>
      <c r="H15" s="36"/>
    </row>
    <row r="16" spans="1:5" ht="12.75">
      <c r="A16" s="6">
        <v>701</v>
      </c>
      <c r="B16" s="108" t="s">
        <v>371</v>
      </c>
      <c r="C16" s="9" t="s">
        <v>62</v>
      </c>
      <c r="D16" s="40"/>
      <c r="E16" s="40">
        <v>6140</v>
      </c>
    </row>
    <row r="17" spans="1:5" ht="15.75" customHeight="1">
      <c r="A17" s="6">
        <v>702</v>
      </c>
      <c r="B17" s="108" t="s">
        <v>372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D20+D21</f>
        <v>3130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3130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374</v>
      </c>
      <c r="C22" s="106" t="s">
        <v>68</v>
      </c>
      <c r="D22" s="40"/>
      <c r="E22" s="40"/>
    </row>
    <row r="23" spans="1:5" ht="12.75">
      <c r="A23" s="57">
        <v>73</v>
      </c>
      <c r="B23" s="26" t="s">
        <v>378</v>
      </c>
      <c r="C23" s="106" t="s">
        <v>69</v>
      </c>
      <c r="D23" s="40">
        <f>SUM(D24+D25+D26+D27+D28+D29+D30)</f>
        <v>32018</v>
      </c>
      <c r="E23" s="40">
        <f>SUM(E24:E30)</f>
        <v>66284</v>
      </c>
    </row>
    <row r="24" spans="1:5" ht="12.75">
      <c r="A24" s="6">
        <v>600</v>
      </c>
      <c r="B24" s="2" t="s">
        <v>171</v>
      </c>
      <c r="C24" s="106" t="s">
        <v>70</v>
      </c>
      <c r="D24" s="40">
        <v>23835</v>
      </c>
      <c r="E24" s="40">
        <v>51034</v>
      </c>
    </row>
    <row r="25" spans="1:5" ht="12.75">
      <c r="A25" s="6">
        <v>601</v>
      </c>
      <c r="B25" s="2" t="s">
        <v>172</v>
      </c>
      <c r="C25" s="106" t="s">
        <v>71</v>
      </c>
      <c r="D25" s="40"/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>
        <v>5473</v>
      </c>
      <c r="E27" s="40">
        <v>5473</v>
      </c>
    </row>
    <row r="28" spans="1:5" ht="12.75">
      <c r="A28" s="6">
        <v>605</v>
      </c>
      <c r="B28" s="53" t="s">
        <v>175</v>
      </c>
      <c r="C28" s="106" t="s">
        <v>74</v>
      </c>
      <c r="D28" s="40">
        <v>1569</v>
      </c>
      <c r="E28" s="40">
        <v>2183</v>
      </c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v>1141</v>
      </c>
      <c r="E30" s="40">
        <v>7594</v>
      </c>
    </row>
    <row r="31" spans="1:5" ht="12.75">
      <c r="A31" s="6"/>
      <c r="B31" s="26" t="s">
        <v>375</v>
      </c>
      <c r="C31" s="106" t="s">
        <v>77</v>
      </c>
      <c r="D31" s="29">
        <f>SUM(D32+D33+D34)</f>
        <v>0</v>
      </c>
      <c r="E31" s="29">
        <f>SUM(E32:E34)</f>
        <v>1018015</v>
      </c>
    </row>
    <row r="32" spans="1:5" ht="12.75">
      <c r="A32" s="6">
        <v>610</v>
      </c>
      <c r="B32" s="2" t="s">
        <v>179</v>
      </c>
      <c r="C32" s="106" t="s">
        <v>78</v>
      </c>
      <c r="D32" s="29"/>
      <c r="E32" s="29">
        <v>1018015</v>
      </c>
    </row>
    <row r="33" spans="1:5" ht="12.75">
      <c r="A33" s="6">
        <v>611</v>
      </c>
      <c r="B33" s="105" t="s">
        <v>376</v>
      </c>
      <c r="C33" s="106" t="s">
        <v>79</v>
      </c>
      <c r="D33" s="29"/>
      <c r="E33" s="29"/>
    </row>
    <row r="34" spans="1:5" ht="12.75">
      <c r="A34" s="6">
        <v>619</v>
      </c>
      <c r="B34" s="105" t="s">
        <v>377</v>
      </c>
      <c r="C34" s="106" t="s">
        <v>80</v>
      </c>
      <c r="D34" s="29"/>
      <c r="E34" s="29"/>
    </row>
    <row r="35" spans="1:5" ht="22.5">
      <c r="A35" s="6"/>
      <c r="B35" s="44" t="s">
        <v>380</v>
      </c>
      <c r="C35" s="106" t="s">
        <v>81</v>
      </c>
      <c r="D35" s="29"/>
      <c r="E35" s="29"/>
    </row>
    <row r="36" spans="1:5" ht="12.75">
      <c r="A36" s="6"/>
      <c r="B36" s="105" t="s">
        <v>381</v>
      </c>
      <c r="C36" s="106" t="s">
        <v>82</v>
      </c>
      <c r="D36" s="29">
        <f>D23+D31-D14-D19</f>
        <v>28888</v>
      </c>
      <c r="E36" s="29">
        <f>SUM(E31+E23-E14)</f>
        <v>845690</v>
      </c>
    </row>
    <row r="37" spans="1:5" ht="12.75">
      <c r="A37" s="6"/>
      <c r="B37" s="26" t="s">
        <v>382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383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384</v>
      </c>
      <c r="C43" s="106" t="s">
        <v>89</v>
      </c>
      <c r="D43" s="48"/>
      <c r="E43" s="48"/>
    </row>
    <row r="44" spans="1:5" ht="22.5">
      <c r="A44" s="6"/>
      <c r="B44" s="108" t="s">
        <v>385</v>
      </c>
      <c r="C44" s="106" t="s">
        <v>90</v>
      </c>
      <c r="D44" s="48">
        <f>D36</f>
        <v>28888</v>
      </c>
      <c r="E44" s="48">
        <f>E36-E37</f>
        <v>845690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386</v>
      </c>
      <c r="C49" s="106" t="s">
        <v>200</v>
      </c>
      <c r="D49" s="29">
        <v>0</v>
      </c>
      <c r="E49" s="29">
        <f>E43</f>
        <v>0</v>
      </c>
    </row>
    <row r="50" spans="1:5" ht="12.75">
      <c r="A50" s="6"/>
      <c r="B50" s="105" t="s">
        <v>387</v>
      </c>
      <c r="C50" s="106" t="s">
        <v>201</v>
      </c>
      <c r="D50" s="29">
        <f>D44</f>
        <v>28888</v>
      </c>
      <c r="E50" s="29">
        <f>E44</f>
        <v>845690</v>
      </c>
    </row>
    <row r="51" spans="1:5" ht="22.5">
      <c r="A51" s="6"/>
      <c r="B51" s="44" t="s">
        <v>388</v>
      </c>
      <c r="C51" s="106" t="s">
        <v>202</v>
      </c>
      <c r="D51" s="29">
        <f>SUM(D52+D53+D54+D55+D56)</f>
        <v>1580</v>
      </c>
      <c r="E51" s="29">
        <f>SUM(E52:E56)</f>
        <v>1574702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1580</v>
      </c>
      <c r="E52" s="29">
        <v>1574702</v>
      </c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6" t="s">
        <v>206</v>
      </c>
      <c r="D55" s="29"/>
      <c r="E55" s="29"/>
    </row>
    <row r="56" spans="1:5" ht="12.75">
      <c r="A56" s="6">
        <v>729</v>
      </c>
      <c r="B56" s="105" t="s">
        <v>390</v>
      </c>
      <c r="C56" s="106" t="s">
        <v>207</v>
      </c>
      <c r="D56" s="29"/>
      <c r="E56" s="29"/>
    </row>
    <row r="57" spans="1:5" ht="12.75">
      <c r="A57" s="6"/>
      <c r="B57" s="44" t="s">
        <v>391</v>
      </c>
      <c r="C57" s="106" t="s">
        <v>208</v>
      </c>
      <c r="D57" s="29">
        <f>SUM(D58+D59+D60+D61+D62)</f>
        <v>3721</v>
      </c>
      <c r="E57" s="29">
        <f>SUM(E58:E62)</f>
        <v>987480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3721</v>
      </c>
      <c r="E58" s="29">
        <v>987480</v>
      </c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392</v>
      </c>
      <c r="C60" s="106" t="s">
        <v>211</v>
      </c>
      <c r="D60" s="29"/>
      <c r="E60" s="29"/>
    </row>
    <row r="61" spans="1:5" ht="12.75">
      <c r="A61" s="6">
        <v>623</v>
      </c>
      <c r="B61" s="55" t="s">
        <v>393</v>
      </c>
      <c r="C61" s="106" t="s">
        <v>212</v>
      </c>
      <c r="D61" s="29"/>
      <c r="E61" s="29"/>
    </row>
    <row r="62" spans="1:5" ht="12.75">
      <c r="A62" s="6">
        <v>629</v>
      </c>
      <c r="B62" s="55" t="s">
        <v>394</v>
      </c>
      <c r="C62" s="106" t="s">
        <v>213</v>
      </c>
      <c r="D62" s="29"/>
      <c r="E62" s="29"/>
    </row>
    <row r="63" spans="1:5" ht="22.5">
      <c r="A63" s="58"/>
      <c r="B63" s="44" t="s">
        <v>395</v>
      </c>
      <c r="C63" s="106" t="s">
        <v>214</v>
      </c>
      <c r="D63" s="29"/>
      <c r="E63" s="29">
        <f>SUM(E51-E57)</f>
        <v>587222</v>
      </c>
    </row>
    <row r="64" spans="1:5" ht="12.75">
      <c r="A64" s="6"/>
      <c r="B64" s="55" t="s">
        <v>396</v>
      </c>
      <c r="C64" s="106" t="s">
        <v>215</v>
      </c>
      <c r="D64" s="29">
        <f>SUM(D57-D51)</f>
        <v>2141</v>
      </c>
      <c r="E64" s="29"/>
    </row>
    <row r="65" spans="1:5" ht="33.75">
      <c r="A65" s="6"/>
      <c r="B65" s="44" t="s">
        <v>397</v>
      </c>
      <c r="C65" s="106" t="s">
        <v>216</v>
      </c>
      <c r="D65" s="29"/>
      <c r="E65" s="29"/>
    </row>
    <row r="66" spans="1:5" ht="12.75">
      <c r="A66" s="6"/>
      <c r="B66" s="55" t="s">
        <v>398</v>
      </c>
      <c r="C66" s="106" t="s">
        <v>217</v>
      </c>
      <c r="D66" s="29">
        <f>D50+D64</f>
        <v>31029</v>
      </c>
      <c r="E66" s="29">
        <f>SUM(E50-E63)</f>
        <v>258468</v>
      </c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12" t="s">
        <v>164</v>
      </c>
      <c r="C70" s="312"/>
      <c r="D70" s="313" t="s">
        <v>369</v>
      </c>
      <c r="E70" s="314"/>
      <c r="F70" s="4"/>
      <c r="G70" s="4"/>
      <c r="H70" s="4"/>
      <c r="I70" s="4"/>
      <c r="J70" s="4"/>
    </row>
    <row r="71" spans="1:10" ht="12.75">
      <c r="A71" s="4" t="s">
        <v>501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H22" sqref="H22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496</v>
      </c>
      <c r="C1" s="4"/>
    </row>
    <row r="2" spans="2:3" ht="12.75">
      <c r="B2" s="4" t="s">
        <v>497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498</v>
      </c>
      <c r="C6" s="4"/>
    </row>
    <row r="8" spans="1:5" ht="12.75">
      <c r="A8" s="310" t="s">
        <v>11</v>
      </c>
      <c r="B8" s="310"/>
      <c r="C8" s="310"/>
      <c r="D8" s="310"/>
      <c r="E8" s="310"/>
    </row>
    <row r="9" spans="1:5" ht="12.75">
      <c r="A9" s="310" t="s">
        <v>504</v>
      </c>
      <c r="B9" s="310"/>
      <c r="C9" s="310"/>
      <c r="D9" s="310"/>
      <c r="E9" s="310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-23804</v>
      </c>
      <c r="E13" s="39">
        <f>SUM(E14:E17)</f>
        <v>1802703</v>
      </c>
    </row>
    <row r="14" spans="1:5" ht="12.75">
      <c r="A14" s="7">
        <v>2</v>
      </c>
      <c r="B14" s="2" t="s">
        <v>10</v>
      </c>
      <c r="C14" s="7">
        <v>302</v>
      </c>
      <c r="D14" s="29">
        <v>-28888</v>
      </c>
      <c r="E14" s="29">
        <v>-845690</v>
      </c>
    </row>
    <row r="15" spans="1:7" ht="12.75">
      <c r="A15" s="7">
        <v>3</v>
      </c>
      <c r="B15" s="2" t="s">
        <v>92</v>
      </c>
      <c r="C15" s="7">
        <v>303</v>
      </c>
      <c r="D15" s="29">
        <v>-3936</v>
      </c>
      <c r="E15" s="29">
        <v>587222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f>SUM('bilans stanja'!F64-'bilans stanja'!E64)*-1</f>
        <v>9020</v>
      </c>
      <c r="E16" s="29">
        <v>2061171</v>
      </c>
    </row>
    <row r="17" spans="1:5" ht="12.75">
      <c r="A17" s="7">
        <v>5</v>
      </c>
      <c r="B17" s="110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9" t="s">
        <v>490</v>
      </c>
      <c r="C22" s="7"/>
      <c r="D22" s="29"/>
      <c r="E22" s="29"/>
    </row>
    <row r="23" spans="1:5" ht="15.75" customHeight="1">
      <c r="A23" s="7"/>
      <c r="B23" s="230" t="s">
        <v>491</v>
      </c>
      <c r="C23" s="7"/>
      <c r="D23" s="29"/>
      <c r="E23" s="29"/>
    </row>
    <row r="24" spans="1:5" ht="15" customHeight="1">
      <c r="A24" s="7"/>
      <c r="B24" s="230" t="s">
        <v>492</v>
      </c>
      <c r="C24" s="7"/>
      <c r="D24" s="29"/>
      <c r="E24" s="29"/>
    </row>
    <row r="25" spans="1:5" ht="12.75">
      <c r="A25" s="7">
        <v>10</v>
      </c>
      <c r="B25" s="105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-23804</v>
      </c>
      <c r="E26" s="29">
        <f>E13+E20-E21</f>
        <v>1802703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201975</v>
      </c>
      <c r="E28" s="29">
        <v>22492891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178171</v>
      </c>
      <c r="E29" s="29">
        <v>24294594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>
        <v>187191287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>
        <v>187191287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312" t="s">
        <v>164</v>
      </c>
      <c r="C37" s="312"/>
      <c r="D37" s="313" t="s">
        <v>369</v>
      </c>
      <c r="E37" s="314"/>
      <c r="F37" s="4"/>
      <c r="G37" s="4"/>
      <c r="H37" s="4"/>
      <c r="I37" s="4"/>
      <c r="J37" s="4"/>
    </row>
    <row r="38" spans="1:10" ht="12.75">
      <c r="A38" s="4" t="s">
        <v>505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0">
      <selection activeCell="A8" sqref="A8:E8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496</v>
      </c>
      <c r="B1" s="4"/>
    </row>
    <row r="2" spans="1:2" ht="12.75">
      <c r="A2" s="4" t="s">
        <v>497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498</v>
      </c>
      <c r="B6" s="4"/>
    </row>
    <row r="7" ht="12.75">
      <c r="B7" s="114"/>
    </row>
    <row r="8" spans="1:5" ht="12.75">
      <c r="A8" s="310" t="s">
        <v>13</v>
      </c>
      <c r="B8" s="310"/>
      <c r="C8" s="310"/>
      <c r="D8" s="310"/>
      <c r="E8" s="310"/>
    </row>
    <row r="9" spans="1:5" ht="12.75">
      <c r="A9" s="311" t="s">
        <v>405</v>
      </c>
      <c r="B9" s="311"/>
      <c r="C9" s="311"/>
      <c r="D9" s="311"/>
      <c r="E9" s="311"/>
    </row>
    <row r="10" spans="1:5" ht="12.75">
      <c r="A10" s="318" t="s">
        <v>506</v>
      </c>
      <c r="B10" s="319"/>
      <c r="C10" s="319"/>
      <c r="D10" s="319"/>
      <c r="E10" s="319"/>
    </row>
    <row r="11" ht="12.75">
      <c r="E11" s="4"/>
    </row>
    <row r="12" spans="1:5" ht="12.75" customHeight="1">
      <c r="A12" s="317"/>
      <c r="B12" s="316" t="s">
        <v>103</v>
      </c>
      <c r="C12" s="322" t="s">
        <v>1</v>
      </c>
      <c r="D12" s="320" t="s">
        <v>104</v>
      </c>
      <c r="E12" s="321"/>
    </row>
    <row r="13" spans="1:5" ht="12.75">
      <c r="A13" s="317"/>
      <c r="B13" s="316"/>
      <c r="C13" s="323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93547</v>
      </c>
      <c r="E15" s="39">
        <f>SUM(E16:E20)</f>
        <v>303937</v>
      </c>
    </row>
    <row r="16" spans="1:5" ht="12.75">
      <c r="A16" s="60"/>
      <c r="B16" s="3" t="s">
        <v>14</v>
      </c>
      <c r="C16" s="7">
        <v>402</v>
      </c>
      <c r="D16" s="63">
        <v>75453</v>
      </c>
      <c r="E16" s="63"/>
    </row>
    <row r="17" spans="1:5" ht="12.75">
      <c r="A17" s="60"/>
      <c r="B17" s="3" t="s">
        <v>406</v>
      </c>
      <c r="C17" s="7">
        <v>403</v>
      </c>
      <c r="D17" s="49"/>
      <c r="E17" s="49">
        <v>232469</v>
      </c>
    </row>
    <row r="18" spans="1:5" ht="12.75">
      <c r="A18" s="60"/>
      <c r="B18" s="3" t="s">
        <v>15</v>
      </c>
      <c r="C18" s="7">
        <v>404</v>
      </c>
      <c r="D18" s="49">
        <v>672</v>
      </c>
      <c r="E18" s="49">
        <v>9045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f>SUM(4980+12442)</f>
        <v>17422</v>
      </c>
      <c r="E20" s="49">
        <v>62423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1398579</v>
      </c>
      <c r="E21" s="74">
        <f>SUM(E22:E32)</f>
        <v>21074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89747</v>
      </c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>
        <v>1404</v>
      </c>
    </row>
    <row r="29" spans="1:5" ht="12.75">
      <c r="A29" s="60"/>
      <c r="B29" s="3" t="s">
        <v>25</v>
      </c>
      <c r="C29" s="7">
        <v>415</v>
      </c>
      <c r="D29" s="49">
        <v>2477</v>
      </c>
      <c r="E29" s="49">
        <v>3265</v>
      </c>
    </row>
    <row r="30" spans="1:5" ht="12.75">
      <c r="A30" s="60"/>
      <c r="B30" s="3" t="s">
        <v>26</v>
      </c>
      <c r="C30" s="62">
        <v>416</v>
      </c>
      <c r="D30" s="49">
        <f>SUM(3648+3250+231+147+1299080-1)</f>
        <v>1306355</v>
      </c>
      <c r="E30" s="49">
        <v>16405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409</v>
      </c>
      <c r="C33" s="73">
        <v>419</v>
      </c>
      <c r="D33" s="74"/>
      <c r="E33" s="74">
        <f>SUM(E15-E21)</f>
        <v>282863</v>
      </c>
    </row>
    <row r="34" spans="1:5" ht="12.75">
      <c r="A34" s="60"/>
      <c r="B34" s="116" t="s">
        <v>410</v>
      </c>
      <c r="C34" s="73">
        <v>420</v>
      </c>
      <c r="D34" s="74">
        <f>SUM(D21-D15)</f>
        <v>1305032</v>
      </c>
      <c r="E34" s="74">
        <v>0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31" t="s">
        <v>493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31" t="s">
        <v>494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93547</v>
      </c>
      <c r="E47" s="63">
        <f>E15+E35</f>
        <v>303937</v>
      </c>
    </row>
    <row r="48" spans="1:5" ht="12.75">
      <c r="A48" s="60"/>
      <c r="B48" s="44" t="s">
        <v>31</v>
      </c>
      <c r="C48" s="7">
        <v>432</v>
      </c>
      <c r="D48" s="63">
        <f>SUM(D21)</f>
        <v>1398579</v>
      </c>
      <c r="E48" s="63">
        <f>E21+E39</f>
        <v>21074</v>
      </c>
    </row>
    <row r="49" spans="1:5" ht="12.75">
      <c r="A49" s="60"/>
      <c r="B49" s="44" t="s">
        <v>32</v>
      </c>
      <c r="C49" s="7">
        <v>433</v>
      </c>
      <c r="D49" s="63"/>
      <c r="E49" s="63">
        <f>SUM(E47-E48)</f>
        <v>282863</v>
      </c>
    </row>
    <row r="50" spans="1:5" ht="12.75">
      <c r="A50" s="60"/>
      <c r="B50" s="44" t="s">
        <v>33</v>
      </c>
      <c r="C50" s="62">
        <v>434</v>
      </c>
      <c r="D50" s="63">
        <f>SUM(D48-D47)</f>
        <v>1305032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1314230</v>
      </c>
      <c r="E51" s="63">
        <v>602491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SUM(D51-D50)</f>
        <v>9198</v>
      </c>
      <c r="E54" s="29">
        <f>E49+E51</f>
        <v>885354</v>
      </c>
      <c r="H54" s="32"/>
    </row>
    <row r="55" spans="2:7" ht="12.75">
      <c r="B55" s="4"/>
      <c r="G55" s="241"/>
    </row>
    <row r="56" spans="1:9" ht="33.75" customHeight="1">
      <c r="A56" s="4"/>
      <c r="B56" s="315" t="s">
        <v>221</v>
      </c>
      <c r="C56" s="315"/>
      <c r="D56" s="314" t="s">
        <v>369</v>
      </c>
      <c r="E56" s="314"/>
      <c r="F56" s="4"/>
      <c r="G56" s="98"/>
      <c r="H56" s="4"/>
      <c r="I56" s="4"/>
    </row>
    <row r="57" spans="1:9" ht="12.75">
      <c r="A57" s="4"/>
      <c r="B57" s="4" t="s">
        <v>505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496</v>
      </c>
      <c r="B1" s="4"/>
    </row>
    <row r="2" spans="1:2" ht="12.75">
      <c r="A2" s="4" t="s">
        <v>497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498</v>
      </c>
      <c r="B6" s="4"/>
    </row>
    <row r="8" spans="1:5" ht="12.75">
      <c r="A8" s="310" t="s">
        <v>420</v>
      </c>
      <c r="B8" s="310"/>
      <c r="C8" s="310"/>
      <c r="D8" s="310"/>
      <c r="E8" s="310"/>
    </row>
    <row r="9" spans="1:5" ht="12.75">
      <c r="A9" s="310" t="s">
        <v>507</v>
      </c>
      <c r="B9" s="310"/>
      <c r="C9" s="310"/>
      <c r="D9" s="310"/>
      <c r="E9" s="310"/>
    </row>
    <row r="10" spans="2:4" ht="12.75">
      <c r="B10" s="324"/>
      <c r="C10" s="324"/>
      <c r="D10" s="324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201975</v>
      </c>
      <c r="E15" s="29">
        <f>'izvj. o promjenama neto imovine'!E28</f>
        <v>22492891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>
        <v>187191287</v>
      </c>
    </row>
    <row r="17" spans="1:5" ht="17.25" customHeight="1">
      <c r="A17" s="7">
        <v>3</v>
      </c>
      <c r="B17" s="3" t="s">
        <v>109</v>
      </c>
      <c r="C17" s="7">
        <v>504</v>
      </c>
      <c r="D17" s="240">
        <f>SUM(D15/D16)</f>
        <v>0.0014987733878309276</v>
      </c>
      <c r="E17" s="24">
        <f>E15/E16</f>
        <v>0.12015992496488365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178171</v>
      </c>
      <c r="E19" s="29">
        <f>'izvj. o promjenama neto imovine'!E29</f>
        <v>24294594</v>
      </c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>
        <v>187791287</v>
      </c>
    </row>
    <row r="21" spans="1:5" ht="12.75">
      <c r="A21" s="8">
        <v>3</v>
      </c>
      <c r="B21" s="2" t="s">
        <v>112</v>
      </c>
      <c r="C21" s="7">
        <v>508</v>
      </c>
      <c r="D21" s="240">
        <f>SUM(D19/D20)</f>
        <v>0.0013221336961664772</v>
      </c>
      <c r="E21" s="24">
        <f>E19/E20</f>
        <v>0.1293701874464495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0.08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12" t="s">
        <v>164</v>
      </c>
      <c r="C28" s="312"/>
      <c r="D28" s="313" t="s">
        <v>369</v>
      </c>
      <c r="E28" s="314"/>
      <c r="F28" s="4"/>
      <c r="G28" s="4"/>
      <c r="H28" s="4"/>
      <c r="I28" s="4"/>
      <c r="J28" s="4"/>
    </row>
    <row r="29" spans="1:10" ht="12.75">
      <c r="A29" s="4" t="s">
        <v>508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24"/>
      <c r="E49" s="324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3" sqref="A23:E2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496</v>
      </c>
      <c r="B1" s="4"/>
    </row>
    <row r="2" spans="1:2" ht="12.75">
      <c r="A2" s="4" t="s">
        <v>497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498</v>
      </c>
      <c r="B6" s="4"/>
    </row>
    <row r="7" spans="1:2" ht="12.75">
      <c r="A7" s="4"/>
      <c r="B7" s="4"/>
    </row>
    <row r="8" spans="1:7" ht="12.75">
      <c r="A8" s="310" t="s">
        <v>42</v>
      </c>
      <c r="B8" s="310"/>
      <c r="C8" s="310"/>
      <c r="D8" s="310"/>
      <c r="E8" s="18"/>
      <c r="F8" s="18"/>
      <c r="G8" s="18"/>
    </row>
    <row r="9" spans="1:7" ht="12.75">
      <c r="A9" s="104" t="s">
        <v>421</v>
      </c>
      <c r="B9" s="104"/>
      <c r="C9" s="104"/>
      <c r="D9" s="104"/>
      <c r="E9" s="18"/>
      <c r="F9" s="18"/>
      <c r="G9" s="18"/>
    </row>
    <row r="10" spans="1:4" ht="12.75">
      <c r="A10" s="325" t="s">
        <v>502</v>
      </c>
      <c r="B10" s="325"/>
      <c r="C10" s="325"/>
      <c r="D10" s="325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281398.43</v>
      </c>
      <c r="D14" s="30">
        <v>84.4762</v>
      </c>
    </row>
    <row r="15" spans="1:4" ht="12.75">
      <c r="A15" s="8">
        <v>2</v>
      </c>
      <c r="B15" s="2" t="s">
        <v>130</v>
      </c>
      <c r="C15" s="31">
        <v>41728.44</v>
      </c>
      <c r="D15" s="30">
        <v>12.5269</v>
      </c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9197.89</v>
      </c>
      <c r="D18" s="30">
        <v>2.7312</v>
      </c>
    </row>
    <row r="19" spans="1:4" ht="12.75">
      <c r="A19" s="8">
        <v>6</v>
      </c>
      <c r="B19" s="105" t="s">
        <v>422</v>
      </c>
      <c r="C19" s="31">
        <v>784.83</v>
      </c>
      <c r="D19" s="30">
        <v>0.2356</v>
      </c>
    </row>
    <row r="20" spans="1:4" ht="12.75">
      <c r="A20" s="1"/>
      <c r="B20" s="2" t="s">
        <v>128</v>
      </c>
      <c r="C20" s="31">
        <f>SUM(C14+C15+C16+C17+C18+C19-1)</f>
        <v>333108.59</v>
      </c>
      <c r="D20" s="31">
        <f>SUM(D14+D15+D16+D17+D18+D19)</f>
        <v>99.96990000000001</v>
      </c>
    </row>
    <row r="22" ht="12.75">
      <c r="B22" s="4"/>
    </row>
    <row r="23" spans="1:10" ht="26.25" customHeight="1">
      <c r="A23" s="4" t="s">
        <v>163</v>
      </c>
      <c r="B23" s="312" t="s">
        <v>223</v>
      </c>
      <c r="C23" s="312"/>
      <c r="D23" s="313" t="s">
        <v>369</v>
      </c>
      <c r="E23" s="314"/>
      <c r="F23" s="4"/>
      <c r="G23" s="4"/>
      <c r="H23" s="4"/>
      <c r="I23" s="4"/>
      <c r="J23" s="4"/>
    </row>
    <row r="24" spans="1:10" ht="12.75">
      <c r="A24" s="4" t="s">
        <v>509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H6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496</v>
      </c>
      <c r="B1" s="4"/>
    </row>
    <row r="2" spans="1:2" ht="12.75">
      <c r="A2" s="4" t="s">
        <v>497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498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325" t="s">
        <v>45</v>
      </c>
      <c r="B9" s="325"/>
      <c r="C9" s="325"/>
      <c r="D9" s="325"/>
      <c r="E9" s="325"/>
      <c r="F9" s="325"/>
      <c r="G9" s="325"/>
      <c r="H9" s="325"/>
    </row>
    <row r="10" spans="1:8" ht="12.75">
      <c r="A10" s="325" t="s">
        <v>502</v>
      </c>
      <c r="B10" s="325"/>
      <c r="C10" s="325"/>
      <c r="D10" s="325"/>
      <c r="E10" s="325"/>
      <c r="F10" s="325"/>
      <c r="G10" s="325"/>
      <c r="H10" s="325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26" t="s">
        <v>46</v>
      </c>
      <c r="C13" s="327"/>
      <c r="D13" s="328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29">
        <v>2</v>
      </c>
      <c r="C14" s="330"/>
      <c r="D14" s="331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44" t="s">
        <v>48</v>
      </c>
      <c r="C15" s="345"/>
      <c r="D15" s="346"/>
      <c r="E15" s="80"/>
      <c r="F15" s="82"/>
      <c r="G15" s="83"/>
      <c r="H15" s="82"/>
    </row>
    <row r="16" spans="1:8" ht="12.75">
      <c r="A16" s="80"/>
      <c r="B16" s="341" t="s">
        <v>327</v>
      </c>
      <c r="C16" s="342"/>
      <c r="D16" s="343"/>
      <c r="E16" s="33"/>
      <c r="F16" s="34"/>
      <c r="G16" s="35"/>
      <c r="H16" s="34"/>
    </row>
    <row r="17" spans="1:8" ht="12.75">
      <c r="A17" s="82"/>
      <c r="B17" s="338" t="s">
        <v>38</v>
      </c>
      <c r="C17" s="339"/>
      <c r="D17" s="340"/>
      <c r="E17" s="34"/>
      <c r="F17" s="34"/>
      <c r="G17" s="35"/>
      <c r="H17" s="34"/>
    </row>
    <row r="18" spans="1:8" ht="12.75">
      <c r="A18" s="82"/>
      <c r="B18" s="335"/>
      <c r="C18" s="336"/>
      <c r="D18" s="337"/>
      <c r="E18" s="35"/>
      <c r="F18" s="35"/>
      <c r="G18" s="35"/>
      <c r="H18" s="34">
        <f>G18-F18</f>
        <v>0</v>
      </c>
    </row>
    <row r="19" spans="1:10" ht="12.75">
      <c r="A19" s="82"/>
      <c r="B19" s="335"/>
      <c r="C19" s="336"/>
      <c r="D19" s="337"/>
      <c r="E19" s="35"/>
      <c r="F19" s="35"/>
      <c r="G19" s="35"/>
      <c r="H19" s="34">
        <f>G19-F19</f>
        <v>0</v>
      </c>
      <c r="J19" s="97"/>
    </row>
    <row r="20" spans="1:8" ht="12.75" customHeight="1">
      <c r="A20" s="80"/>
      <c r="B20" s="352" t="s">
        <v>39</v>
      </c>
      <c r="C20" s="353"/>
      <c r="D20" s="354"/>
      <c r="E20" s="85"/>
      <c r="F20" s="80"/>
      <c r="G20" s="81"/>
      <c r="H20" s="80"/>
    </row>
    <row r="21" spans="1:8" ht="12.75">
      <c r="A21" s="80"/>
      <c r="B21" s="352" t="s">
        <v>49</v>
      </c>
      <c r="C21" s="353"/>
      <c r="D21" s="354"/>
      <c r="E21" s="80"/>
      <c r="F21" s="80"/>
      <c r="G21" s="81"/>
      <c r="H21" s="80"/>
    </row>
    <row r="22" spans="1:8" ht="12.75" customHeight="1">
      <c r="A22" s="80"/>
      <c r="B22" s="344" t="s">
        <v>50</v>
      </c>
      <c r="C22" s="345"/>
      <c r="D22" s="346"/>
      <c r="E22" s="80"/>
      <c r="F22" s="80"/>
      <c r="G22" s="81"/>
      <c r="H22" s="80"/>
    </row>
    <row r="23" spans="1:8" ht="12.75">
      <c r="A23" s="80"/>
      <c r="B23" s="352" t="s">
        <v>38</v>
      </c>
      <c r="C23" s="353"/>
      <c r="D23" s="354"/>
      <c r="E23" s="80"/>
      <c r="F23" s="80"/>
      <c r="G23" s="81"/>
      <c r="H23" s="80"/>
    </row>
    <row r="24" spans="1:8" ht="12.75">
      <c r="A24" s="80"/>
      <c r="B24" s="352" t="s">
        <v>39</v>
      </c>
      <c r="C24" s="353"/>
      <c r="D24" s="354"/>
      <c r="E24" s="80"/>
      <c r="F24" s="80"/>
      <c r="G24" s="81"/>
      <c r="H24" s="80"/>
    </row>
    <row r="25" spans="1:8" ht="12.75">
      <c r="A25" s="80"/>
      <c r="B25" s="352" t="s">
        <v>49</v>
      </c>
      <c r="C25" s="353"/>
      <c r="D25" s="354"/>
      <c r="E25" s="80"/>
      <c r="F25" s="80"/>
      <c r="G25" s="81"/>
      <c r="H25" s="80"/>
    </row>
    <row r="26" spans="1:8" ht="21.75" customHeight="1">
      <c r="A26" s="80"/>
      <c r="B26" s="349" t="s">
        <v>51</v>
      </c>
      <c r="C26" s="350"/>
      <c r="D26" s="351"/>
      <c r="E26" s="80"/>
      <c r="F26" s="80"/>
      <c r="G26" s="81"/>
      <c r="H26" s="80"/>
    </row>
    <row r="27" spans="1:8" ht="21.75" customHeight="1">
      <c r="A27" s="80"/>
      <c r="B27" s="349" t="s">
        <v>138</v>
      </c>
      <c r="C27" s="350"/>
      <c r="D27" s="351"/>
      <c r="E27" s="80"/>
      <c r="F27" s="80"/>
      <c r="G27" s="81"/>
      <c r="H27" s="80"/>
    </row>
    <row r="28" spans="1:8" ht="12.75" customHeight="1">
      <c r="A28" s="80"/>
      <c r="B28" s="352" t="s">
        <v>121</v>
      </c>
      <c r="C28" s="353"/>
      <c r="D28" s="354"/>
      <c r="E28" s="80"/>
      <c r="F28" s="80"/>
      <c r="G28" s="81"/>
      <c r="H28" s="80"/>
    </row>
    <row r="29" spans="1:8" ht="12.75" customHeight="1">
      <c r="A29" s="84">
        <v>43182</v>
      </c>
      <c r="B29" s="332" t="s">
        <v>510</v>
      </c>
      <c r="C29" s="333"/>
      <c r="D29" s="334"/>
      <c r="E29" s="80">
        <v>52795</v>
      </c>
      <c r="F29" s="82">
        <v>37095.27</v>
      </c>
      <c r="G29" s="83">
        <v>39309.63</v>
      </c>
      <c r="H29" s="82">
        <f>SUM(G29-F29)</f>
        <v>2214.3600000000006</v>
      </c>
    </row>
    <row r="30" spans="1:8" ht="12.75" customHeight="1">
      <c r="A30" s="84">
        <v>43185</v>
      </c>
      <c r="B30" s="329" t="s">
        <v>511</v>
      </c>
      <c r="C30" s="330"/>
      <c r="D30" s="331"/>
      <c r="E30" s="80"/>
      <c r="F30" s="82">
        <v>35227.59</v>
      </c>
      <c r="G30" s="83">
        <v>36143.48</v>
      </c>
      <c r="H30" s="82">
        <f>SUM(G30-F30)</f>
        <v>915.8900000000067</v>
      </c>
    </row>
    <row r="31" spans="1:8" ht="33.75" customHeight="1">
      <c r="A31" s="80"/>
      <c r="B31" s="356" t="s">
        <v>139</v>
      </c>
      <c r="C31" s="357"/>
      <c r="D31" s="358"/>
      <c r="E31" s="80"/>
      <c r="F31" s="80"/>
      <c r="G31" s="81"/>
      <c r="H31" s="80"/>
    </row>
    <row r="32" spans="1:8" ht="21.75" customHeight="1">
      <c r="A32" s="80"/>
      <c r="B32" s="356" t="s">
        <v>140</v>
      </c>
      <c r="C32" s="357"/>
      <c r="D32" s="358"/>
      <c r="E32" s="80"/>
      <c r="F32" s="80"/>
      <c r="G32" s="81"/>
      <c r="H32" s="80"/>
    </row>
    <row r="33" spans="1:8" ht="12.75" customHeight="1">
      <c r="A33" s="80"/>
      <c r="B33" s="352" t="s">
        <v>141</v>
      </c>
      <c r="C33" s="353"/>
      <c r="D33" s="354"/>
      <c r="E33" s="80"/>
      <c r="F33" s="80"/>
      <c r="G33" s="81"/>
      <c r="H33" s="80"/>
    </row>
    <row r="34" spans="1:8" ht="12.75">
      <c r="A34" s="80"/>
      <c r="B34" s="352" t="s">
        <v>142</v>
      </c>
      <c r="C34" s="353"/>
      <c r="D34" s="354"/>
      <c r="E34" s="80"/>
      <c r="F34" s="80"/>
      <c r="G34" s="81"/>
      <c r="H34" s="80"/>
    </row>
    <row r="35" spans="1:8" ht="22.5" customHeight="1">
      <c r="A35" s="80"/>
      <c r="B35" s="349" t="s">
        <v>143</v>
      </c>
      <c r="C35" s="350"/>
      <c r="D35" s="351"/>
      <c r="E35" s="80"/>
      <c r="F35" s="80"/>
      <c r="G35" s="81"/>
      <c r="H35" s="80"/>
    </row>
    <row r="36" spans="1:8" ht="24.75" customHeight="1">
      <c r="A36" s="80"/>
      <c r="B36" s="356" t="s">
        <v>144</v>
      </c>
      <c r="C36" s="357"/>
      <c r="D36" s="358"/>
      <c r="E36" s="80"/>
      <c r="F36" s="80"/>
      <c r="G36" s="81"/>
      <c r="H36" s="80"/>
    </row>
    <row r="37" spans="1:8" ht="22.5" customHeight="1">
      <c r="A37" s="80"/>
      <c r="B37" s="356" t="s">
        <v>145</v>
      </c>
      <c r="C37" s="357"/>
      <c r="D37" s="358"/>
      <c r="E37" s="80"/>
      <c r="F37" s="80"/>
      <c r="G37" s="81"/>
      <c r="H37" s="80"/>
    </row>
    <row r="38" spans="1:8" ht="12.75" customHeight="1">
      <c r="A38" s="80"/>
      <c r="B38" s="356" t="s">
        <v>146</v>
      </c>
      <c r="C38" s="357"/>
      <c r="D38" s="358"/>
      <c r="E38" s="80"/>
      <c r="F38" s="80"/>
      <c r="G38" s="81"/>
      <c r="H38" s="80"/>
    </row>
    <row r="39" spans="1:8" ht="12.75" customHeight="1">
      <c r="A39" s="80"/>
      <c r="B39" s="356" t="s">
        <v>147</v>
      </c>
      <c r="C39" s="357"/>
      <c r="D39" s="358"/>
      <c r="E39" s="80"/>
      <c r="F39" s="80"/>
      <c r="G39" s="81"/>
      <c r="H39" s="80"/>
    </row>
    <row r="40" spans="1:8" ht="15.75" customHeight="1">
      <c r="A40" s="80"/>
      <c r="B40" s="356" t="s">
        <v>148</v>
      </c>
      <c r="C40" s="357"/>
      <c r="D40" s="358"/>
      <c r="E40" s="80"/>
      <c r="F40" s="80"/>
      <c r="G40" s="81"/>
      <c r="H40" s="80"/>
    </row>
    <row r="41" spans="1:8" ht="24" customHeight="1">
      <c r="A41" s="80"/>
      <c r="B41" s="356" t="s">
        <v>52</v>
      </c>
      <c r="C41" s="357"/>
      <c r="D41" s="358"/>
      <c r="E41" s="80"/>
      <c r="F41" s="80"/>
      <c r="G41" s="81"/>
      <c r="H41" s="80"/>
    </row>
    <row r="42" spans="1:8" ht="27.75" customHeight="1">
      <c r="A42" s="80"/>
      <c r="B42" s="356" t="s">
        <v>53</v>
      </c>
      <c r="C42" s="357"/>
      <c r="D42" s="358"/>
      <c r="E42" s="34">
        <f>SUM(E18:E41)</f>
        <v>52795</v>
      </c>
      <c r="F42" s="34">
        <f>SUM(F18:F41)</f>
        <v>72322.85999999999</v>
      </c>
      <c r="G42" s="34">
        <f>SUM(G18:G41)</f>
        <v>75453.11</v>
      </c>
      <c r="H42" s="34">
        <f>SUM(H18:H41)</f>
        <v>3130.2500000000073</v>
      </c>
    </row>
    <row r="43" spans="1:8" ht="18.75" customHeight="1">
      <c r="A43" s="86"/>
      <c r="B43" s="87"/>
      <c r="C43" s="87"/>
      <c r="D43" s="87"/>
      <c r="E43" s="68"/>
      <c r="F43" s="69"/>
      <c r="G43" s="69"/>
      <c r="H43" s="69"/>
    </row>
    <row r="44" spans="1:8" ht="12.75">
      <c r="A44" s="355" t="s">
        <v>423</v>
      </c>
      <c r="B44" s="355"/>
      <c r="C44" s="355"/>
      <c r="D44" s="355"/>
      <c r="E44" s="355"/>
      <c r="F44" s="355"/>
      <c r="G44" s="355"/>
      <c r="H44" s="355"/>
    </row>
    <row r="45" spans="1:8" ht="45" customHeight="1">
      <c r="A45" s="78" t="s">
        <v>134</v>
      </c>
      <c r="B45" s="326" t="s">
        <v>425</v>
      </c>
      <c r="C45" s="327"/>
      <c r="D45" s="328"/>
      <c r="E45" s="78" t="s">
        <v>135</v>
      </c>
      <c r="F45" s="78" t="s">
        <v>119</v>
      </c>
      <c r="G45" s="78" t="s">
        <v>136</v>
      </c>
      <c r="H45" s="78" t="s">
        <v>426</v>
      </c>
    </row>
    <row r="46" spans="1:8" ht="12.75">
      <c r="A46" s="80">
        <v>1</v>
      </c>
      <c r="B46" s="329">
        <v>2</v>
      </c>
      <c r="C46" s="330"/>
      <c r="D46" s="331"/>
      <c r="E46" s="80">
        <v>3</v>
      </c>
      <c r="F46" s="80">
        <v>4</v>
      </c>
      <c r="G46" s="80">
        <v>5</v>
      </c>
      <c r="H46" s="80">
        <v>6</v>
      </c>
    </row>
    <row r="47" spans="1:8" ht="12.75">
      <c r="A47" s="80"/>
      <c r="B47" s="344" t="s">
        <v>137</v>
      </c>
      <c r="C47" s="345"/>
      <c r="D47" s="346"/>
      <c r="E47" s="80"/>
      <c r="F47" s="80"/>
      <c r="G47" s="80"/>
      <c r="H47" s="80"/>
    </row>
    <row r="48" spans="1:8" ht="12.75">
      <c r="A48" s="80"/>
      <c r="B48" s="344" t="s">
        <v>327</v>
      </c>
      <c r="C48" s="345"/>
      <c r="D48" s="346"/>
      <c r="E48" s="88"/>
      <c r="F48" s="89"/>
      <c r="G48" s="90"/>
      <c r="H48" s="91"/>
    </row>
    <row r="49" spans="1:8" ht="12.75">
      <c r="A49" s="80"/>
      <c r="B49" s="352" t="s">
        <v>38</v>
      </c>
      <c r="C49" s="353"/>
      <c r="D49" s="354"/>
      <c r="E49" s="92"/>
      <c r="F49" s="89"/>
      <c r="G49" s="90"/>
      <c r="H49" s="90"/>
    </row>
    <row r="50" spans="1:8" ht="12.75">
      <c r="A50" s="80"/>
      <c r="B50" s="237"/>
      <c r="C50" s="238"/>
      <c r="D50" s="239"/>
      <c r="E50" s="92"/>
      <c r="F50" s="89"/>
      <c r="G50" s="90">
        <v>0</v>
      </c>
      <c r="H50" s="90">
        <f>G50-F50</f>
        <v>0</v>
      </c>
    </row>
    <row r="51" spans="1:8" ht="12.75">
      <c r="A51" s="84"/>
      <c r="B51" s="352"/>
      <c r="C51" s="353"/>
      <c r="D51" s="354"/>
      <c r="E51" s="88"/>
      <c r="F51" s="90"/>
      <c r="G51" s="90"/>
      <c r="H51" s="90">
        <f>SUM(G51-F51)</f>
        <v>0</v>
      </c>
    </row>
    <row r="52" spans="1:8" ht="12.75">
      <c r="A52" s="84"/>
      <c r="B52" s="352"/>
      <c r="C52" s="353"/>
      <c r="D52" s="354"/>
      <c r="E52" s="88"/>
      <c r="F52" s="90"/>
      <c r="G52" s="90">
        <v>0</v>
      </c>
      <c r="H52" s="90">
        <f>SUM(G52-F52)</f>
        <v>0</v>
      </c>
    </row>
    <row r="53" spans="1:8" ht="12.75">
      <c r="A53" s="84"/>
      <c r="B53" s="352"/>
      <c r="C53" s="353"/>
      <c r="D53" s="354"/>
      <c r="E53" s="88"/>
      <c r="F53" s="90"/>
      <c r="G53" s="90">
        <v>0</v>
      </c>
      <c r="H53" s="90">
        <f>SUM(G53-F53)</f>
        <v>0</v>
      </c>
    </row>
    <row r="54" spans="1:8" ht="16.5" customHeight="1">
      <c r="A54" s="84"/>
      <c r="B54" s="352"/>
      <c r="C54" s="353"/>
      <c r="D54" s="354"/>
      <c r="E54" s="88"/>
      <c r="F54" s="90"/>
      <c r="G54" s="90"/>
      <c r="H54" s="90">
        <f>SUM(G54-F54)</f>
        <v>0</v>
      </c>
    </row>
    <row r="55" spans="1:8" ht="12.75">
      <c r="A55" s="80"/>
      <c r="B55" s="352" t="s">
        <v>39</v>
      </c>
      <c r="C55" s="353"/>
      <c r="D55" s="354"/>
      <c r="E55" s="85"/>
      <c r="F55" s="80"/>
      <c r="G55" s="80"/>
      <c r="H55" s="80"/>
    </row>
    <row r="56" spans="1:8" ht="12.75">
      <c r="A56" s="80"/>
      <c r="B56" s="352"/>
      <c r="C56" s="353"/>
      <c r="D56" s="354"/>
      <c r="E56" s="85"/>
      <c r="F56" s="80"/>
      <c r="G56" s="80"/>
      <c r="H56" s="80"/>
    </row>
    <row r="57" spans="1:8" ht="12.75">
      <c r="A57" s="80"/>
      <c r="B57" s="344" t="s">
        <v>50</v>
      </c>
      <c r="C57" s="345"/>
      <c r="D57" s="346"/>
      <c r="E57" s="85"/>
      <c r="F57" s="80"/>
      <c r="G57" s="80"/>
      <c r="H57" s="80"/>
    </row>
    <row r="58" spans="1:8" ht="12.75">
      <c r="A58" s="80"/>
      <c r="B58" s="352" t="s">
        <v>38</v>
      </c>
      <c r="C58" s="353"/>
      <c r="D58" s="354"/>
      <c r="E58" s="85"/>
      <c r="F58" s="80"/>
      <c r="G58" s="80"/>
      <c r="H58" s="80"/>
    </row>
    <row r="59" spans="1:8" ht="20.25" customHeight="1">
      <c r="A59" s="80"/>
      <c r="B59" s="352" t="s">
        <v>39</v>
      </c>
      <c r="C59" s="353"/>
      <c r="D59" s="354"/>
      <c r="E59" s="85"/>
      <c r="F59" s="80"/>
      <c r="G59" s="80"/>
      <c r="H59" s="80"/>
    </row>
    <row r="60" spans="1:8" ht="32.25" customHeight="1">
      <c r="A60" s="80"/>
      <c r="B60" s="352"/>
      <c r="C60" s="353"/>
      <c r="D60" s="354"/>
      <c r="E60" s="85"/>
      <c r="F60" s="80"/>
      <c r="G60" s="80"/>
      <c r="H60" s="80"/>
    </row>
    <row r="61" spans="1:8" ht="22.5" customHeight="1">
      <c r="A61" s="80"/>
      <c r="B61" s="349" t="s">
        <v>427</v>
      </c>
      <c r="C61" s="350"/>
      <c r="D61" s="351"/>
      <c r="E61" s="88">
        <f>SUM(E50:E60)</f>
        <v>0</v>
      </c>
      <c r="F61" s="88">
        <f>SUM(F50:F60)</f>
        <v>0</v>
      </c>
      <c r="G61" s="88">
        <f>SUM(G50:G60)</f>
        <v>0</v>
      </c>
      <c r="H61" s="88">
        <f>SUM(H50:H60)</f>
        <v>0</v>
      </c>
    </row>
    <row r="62" spans="1:8" ht="39.75" customHeight="1">
      <c r="A62" s="86"/>
      <c r="B62" s="87"/>
      <c r="C62" s="87"/>
      <c r="D62" s="87"/>
      <c r="E62" s="93"/>
      <c r="F62" s="94"/>
      <c r="G62" s="94"/>
      <c r="H62" s="94"/>
    </row>
    <row r="63" spans="1:8" ht="12.75" customHeight="1">
      <c r="A63" s="77" t="s">
        <v>163</v>
      </c>
      <c r="B63" s="312" t="s">
        <v>55</v>
      </c>
      <c r="C63" s="312"/>
      <c r="D63" s="348" t="s">
        <v>56</v>
      </c>
      <c r="E63" s="348"/>
      <c r="F63" s="95" t="s">
        <v>54</v>
      </c>
      <c r="G63" s="347" t="s">
        <v>369</v>
      </c>
      <c r="H63" s="347"/>
    </row>
    <row r="64" spans="1:8" ht="12.75">
      <c r="A64" s="77" t="s">
        <v>505</v>
      </c>
      <c r="D64" s="319"/>
      <c r="E64" s="319"/>
      <c r="F64" s="77"/>
      <c r="G64" s="96"/>
      <c r="H64" s="52"/>
    </row>
    <row r="65" spans="2:6" ht="12.75">
      <c r="B65" s="50"/>
      <c r="D65" s="77"/>
      <c r="E65" s="77"/>
      <c r="F65" s="77"/>
    </row>
    <row r="66" spans="1:8" ht="12.75">
      <c r="A66" s="77"/>
      <c r="B66" s="77"/>
      <c r="C66" s="77"/>
      <c r="F66" s="77"/>
      <c r="G66" s="77"/>
      <c r="H66" s="77"/>
    </row>
    <row r="67" spans="1:2" ht="12.75">
      <c r="A67" s="77"/>
      <c r="B67" s="77"/>
    </row>
    <row r="68" ht="12.75">
      <c r="A68" s="77"/>
    </row>
  </sheetData>
  <sheetProtection/>
  <mergeCells count="53">
    <mergeCell ref="B22:D22"/>
    <mergeCell ref="B21:D21"/>
    <mergeCell ref="B20:D20"/>
    <mergeCell ref="B28:D28"/>
    <mergeCell ref="B27:D27"/>
    <mergeCell ref="B26:D26"/>
    <mergeCell ref="B25:D25"/>
    <mergeCell ref="B24:D24"/>
    <mergeCell ref="B23:D23"/>
    <mergeCell ref="B36:D36"/>
    <mergeCell ref="B35:D35"/>
    <mergeCell ref="B34:D34"/>
    <mergeCell ref="B33:D33"/>
    <mergeCell ref="B32:D32"/>
    <mergeCell ref="B31:D31"/>
    <mergeCell ref="B42:D42"/>
    <mergeCell ref="B41:D41"/>
    <mergeCell ref="B40:D40"/>
    <mergeCell ref="B39:D39"/>
    <mergeCell ref="B38:D38"/>
    <mergeCell ref="B37:D37"/>
    <mergeCell ref="B49:D49"/>
    <mergeCell ref="B48:D48"/>
    <mergeCell ref="B47:D47"/>
    <mergeCell ref="B46:D46"/>
    <mergeCell ref="B45:D45"/>
    <mergeCell ref="A44:H44"/>
    <mergeCell ref="B56:D56"/>
    <mergeCell ref="B55:D55"/>
    <mergeCell ref="B54:D54"/>
    <mergeCell ref="B53:D53"/>
    <mergeCell ref="B52:D52"/>
    <mergeCell ref="B51:D51"/>
    <mergeCell ref="B14:D14"/>
    <mergeCell ref="D64:E64"/>
    <mergeCell ref="G63:H63"/>
    <mergeCell ref="D63:E63"/>
    <mergeCell ref="B63:C63"/>
    <mergeCell ref="B61:D61"/>
    <mergeCell ref="B60:D60"/>
    <mergeCell ref="B59:D59"/>
    <mergeCell ref="B58:D58"/>
    <mergeCell ref="B57:D57"/>
    <mergeCell ref="B13:D13"/>
    <mergeCell ref="A10:H10"/>
    <mergeCell ref="A9:H9"/>
    <mergeCell ref="B30:D30"/>
    <mergeCell ref="B29:D29"/>
    <mergeCell ref="B19:D19"/>
    <mergeCell ref="B18:D18"/>
    <mergeCell ref="B17:D17"/>
    <mergeCell ref="B16:D16"/>
    <mergeCell ref="B15:D1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8.421875" style="0" customWidth="1"/>
    <col min="2" max="2" width="6.140625" style="0" customWidth="1"/>
    <col min="3" max="3" width="7.28125" style="0" customWidth="1"/>
    <col min="4" max="4" width="11.140625" style="0" customWidth="1"/>
    <col min="5" max="5" width="8.421875" style="0" customWidth="1"/>
    <col min="6" max="6" width="11.421875" style="0" bestFit="1" customWidth="1"/>
    <col min="7" max="7" width="5.7109375" style="0" customWidth="1"/>
    <col min="8" max="8" width="7.7109375" style="0" customWidth="1"/>
    <col min="9" max="9" width="4.8515625" style="0" customWidth="1"/>
    <col min="10" max="10" width="4.7109375" style="0" customWidth="1"/>
    <col min="11" max="11" width="11.421875" style="0" bestFit="1" customWidth="1"/>
    <col min="12" max="12" width="8.421875" style="0" customWidth="1"/>
  </cols>
  <sheetData>
    <row r="1" spans="1:10" ht="12.75">
      <c r="A1" s="4" t="s">
        <v>496</v>
      </c>
      <c r="B1" s="4"/>
      <c r="I1" s="283"/>
      <c r="J1" s="283"/>
    </row>
    <row r="2" spans="1:10" ht="12.75">
      <c r="A2" s="4" t="s">
        <v>497</v>
      </c>
      <c r="B2" s="4"/>
      <c r="I2" s="283"/>
      <c r="J2" s="283"/>
    </row>
    <row r="3" spans="1:10" ht="12.75">
      <c r="A3" s="4" t="s">
        <v>328</v>
      </c>
      <c r="B3" s="4"/>
      <c r="I3" s="283"/>
      <c r="J3" s="283"/>
    </row>
    <row r="4" spans="1:10" ht="12.75">
      <c r="A4" s="4" t="s">
        <v>329</v>
      </c>
      <c r="B4" s="4"/>
      <c r="I4" s="283"/>
      <c r="J4" s="283"/>
    </row>
    <row r="5" spans="1:10" ht="12.75">
      <c r="A5" s="4" t="s">
        <v>330</v>
      </c>
      <c r="B5" s="4"/>
      <c r="G5" s="77"/>
      <c r="I5" s="283"/>
      <c r="J5" s="283"/>
    </row>
    <row r="6" spans="1:10" ht="12.75">
      <c r="A6" s="4" t="s">
        <v>498</v>
      </c>
      <c r="B6" s="4"/>
      <c r="G6" s="77"/>
      <c r="I6" s="283"/>
      <c r="J6" s="283"/>
    </row>
    <row r="7" spans="1:10" ht="12.75">
      <c r="A7" s="225"/>
      <c r="B7" s="225"/>
      <c r="C7" s="226"/>
      <c r="D7" s="226"/>
      <c r="E7" s="226"/>
      <c r="F7" s="226"/>
      <c r="G7" s="226"/>
      <c r="H7" s="226"/>
      <c r="I7" s="226"/>
      <c r="J7" s="226"/>
    </row>
    <row r="8" ht="12.75">
      <c r="A8" s="243"/>
    </row>
    <row r="9" ht="14.25">
      <c r="A9" s="244" t="s">
        <v>513</v>
      </c>
    </row>
    <row r="10" ht="14.25">
      <c r="A10" s="244" t="s">
        <v>514</v>
      </c>
    </row>
    <row r="11" ht="12.75">
      <c r="A11" s="243"/>
    </row>
    <row r="12" spans="1:12" ht="14.25">
      <c r="A12" s="365" t="s">
        <v>515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</row>
    <row r="13" ht="15" thickBot="1">
      <c r="A13" s="246"/>
    </row>
    <row r="14" spans="1:12" ht="22.5">
      <c r="A14" s="247" t="s">
        <v>516</v>
      </c>
      <c r="B14" s="359" t="s">
        <v>518</v>
      </c>
      <c r="C14" s="359" t="s">
        <v>519</v>
      </c>
      <c r="D14" s="250"/>
      <c r="E14" s="250"/>
      <c r="F14" s="247" t="s">
        <v>523</v>
      </c>
      <c r="G14" s="247" t="s">
        <v>527</v>
      </c>
      <c r="H14" s="247" t="s">
        <v>531</v>
      </c>
      <c r="I14" s="247" t="s">
        <v>535</v>
      </c>
      <c r="J14" s="247" t="s">
        <v>539</v>
      </c>
      <c r="K14" s="247" t="s">
        <v>543</v>
      </c>
      <c r="L14" s="359" t="s">
        <v>546</v>
      </c>
    </row>
    <row r="15" spans="1:12" ht="22.5">
      <c r="A15" s="248" t="s">
        <v>517</v>
      </c>
      <c r="B15" s="360"/>
      <c r="C15" s="360"/>
      <c r="D15" s="248" t="s">
        <v>520</v>
      </c>
      <c r="E15" s="248" t="s">
        <v>522</v>
      </c>
      <c r="F15" s="248" t="s">
        <v>524</v>
      </c>
      <c r="G15" s="248" t="s">
        <v>528</v>
      </c>
      <c r="H15" s="248" t="s">
        <v>532</v>
      </c>
      <c r="I15" s="248" t="s">
        <v>536</v>
      </c>
      <c r="J15" s="248" t="s">
        <v>540</v>
      </c>
      <c r="K15" s="248" t="s">
        <v>544</v>
      </c>
      <c r="L15" s="360"/>
    </row>
    <row r="16" spans="1:12" ht="33.75">
      <c r="A16" s="248" t="s">
        <v>469</v>
      </c>
      <c r="B16" s="360"/>
      <c r="C16" s="360"/>
      <c r="D16" s="248" t="s">
        <v>521</v>
      </c>
      <c r="E16" s="248" t="s">
        <v>521</v>
      </c>
      <c r="F16" s="248" t="s">
        <v>525</v>
      </c>
      <c r="G16" s="248" t="s">
        <v>529</v>
      </c>
      <c r="H16" s="248" t="s">
        <v>533</v>
      </c>
      <c r="I16" s="248" t="s">
        <v>537</v>
      </c>
      <c r="J16" s="248" t="s">
        <v>541</v>
      </c>
      <c r="K16" s="248" t="s">
        <v>545</v>
      </c>
      <c r="L16" s="360"/>
    </row>
    <row r="17" spans="1:12" ht="34.5" thickBot="1">
      <c r="A17" s="249"/>
      <c r="B17" s="361"/>
      <c r="C17" s="361"/>
      <c r="D17" s="249"/>
      <c r="E17" s="249"/>
      <c r="F17" s="249" t="s">
        <v>526</v>
      </c>
      <c r="G17" s="249" t="s">
        <v>530</v>
      </c>
      <c r="H17" s="249" t="s">
        <v>534</v>
      </c>
      <c r="I17" s="249" t="s">
        <v>538</v>
      </c>
      <c r="J17" s="249" t="s">
        <v>542</v>
      </c>
      <c r="K17" s="249"/>
      <c r="L17" s="361"/>
    </row>
    <row r="18" spans="1:12" ht="13.5" thickBot="1">
      <c r="A18" s="251">
        <v>1</v>
      </c>
      <c r="B18" s="251">
        <v>2</v>
      </c>
      <c r="C18" s="251">
        <v>3</v>
      </c>
      <c r="D18" s="251">
        <v>4</v>
      </c>
      <c r="E18" s="251">
        <v>5</v>
      </c>
      <c r="F18" s="251">
        <v>6</v>
      </c>
      <c r="G18" s="251">
        <v>7</v>
      </c>
      <c r="H18" s="251">
        <v>8</v>
      </c>
      <c r="I18" s="251">
        <v>9</v>
      </c>
      <c r="J18" s="251">
        <v>10</v>
      </c>
      <c r="K18" s="251">
        <v>11</v>
      </c>
      <c r="L18" s="251">
        <v>12</v>
      </c>
    </row>
    <row r="19" spans="1:12" ht="13.5" thickBot="1">
      <c r="A19" s="362" t="s">
        <v>547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4"/>
    </row>
    <row r="20" spans="1:12" ht="13.5" thickBot="1">
      <c r="A20" s="252" t="s">
        <v>548</v>
      </c>
      <c r="B20" s="252" t="s">
        <v>549</v>
      </c>
      <c r="C20" s="253">
        <v>572091</v>
      </c>
      <c r="D20" s="254">
        <v>572091</v>
      </c>
      <c r="E20" s="253">
        <v>0</v>
      </c>
      <c r="F20" s="254">
        <v>-572091</v>
      </c>
      <c r="G20" s="253">
        <v>0</v>
      </c>
      <c r="H20" s="253">
        <v>0</v>
      </c>
      <c r="I20" s="253">
        <v>0</v>
      </c>
      <c r="J20" s="253">
        <v>0</v>
      </c>
      <c r="K20" s="254">
        <v>-572091</v>
      </c>
      <c r="L20" s="253">
        <v>0</v>
      </c>
    </row>
    <row r="21" spans="1:12" ht="13.5" thickBot="1">
      <c r="A21" s="252" t="s">
        <v>550</v>
      </c>
      <c r="B21" s="252" t="s">
        <v>549</v>
      </c>
      <c r="C21" s="253">
        <v>311306</v>
      </c>
      <c r="D21" s="254">
        <v>311306</v>
      </c>
      <c r="E21" s="253">
        <v>0</v>
      </c>
      <c r="F21" s="254">
        <v>-311306</v>
      </c>
      <c r="G21" s="253">
        <v>0</v>
      </c>
      <c r="H21" s="253">
        <v>0</v>
      </c>
      <c r="I21" s="253">
        <v>0</v>
      </c>
      <c r="J21" s="253">
        <v>0</v>
      </c>
      <c r="K21" s="254">
        <v>-311306</v>
      </c>
      <c r="L21" s="253">
        <v>0</v>
      </c>
    </row>
    <row r="22" spans="1:12" ht="13.5" thickBot="1">
      <c r="A22" s="252" t="s">
        <v>551</v>
      </c>
      <c r="B22" s="252" t="s">
        <v>549</v>
      </c>
      <c r="C22" s="253">
        <v>617966</v>
      </c>
      <c r="D22" s="254">
        <v>617966</v>
      </c>
      <c r="E22" s="253">
        <v>0</v>
      </c>
      <c r="F22" s="254">
        <v>-617966</v>
      </c>
      <c r="G22" s="253">
        <v>0</v>
      </c>
      <c r="H22" s="253">
        <v>0</v>
      </c>
      <c r="I22" s="253">
        <v>0</v>
      </c>
      <c r="J22" s="253">
        <v>0</v>
      </c>
      <c r="K22" s="254">
        <v>-617966</v>
      </c>
      <c r="L22" s="253">
        <v>0</v>
      </c>
    </row>
    <row r="23" spans="1:12" ht="13.5" thickBot="1">
      <c r="A23" s="252" t="s">
        <v>552</v>
      </c>
      <c r="B23" s="252" t="s">
        <v>549</v>
      </c>
      <c r="C23" s="253">
        <v>42615</v>
      </c>
      <c r="D23" s="254">
        <v>42615</v>
      </c>
      <c r="E23" s="253">
        <v>0</v>
      </c>
      <c r="F23" s="254">
        <v>-42615</v>
      </c>
      <c r="G23" s="253">
        <v>0</v>
      </c>
      <c r="H23" s="253">
        <v>0</v>
      </c>
      <c r="I23" s="253">
        <v>0</v>
      </c>
      <c r="J23" s="253">
        <v>0</v>
      </c>
      <c r="K23" s="254">
        <v>-42615</v>
      </c>
      <c r="L23" s="253">
        <v>0</v>
      </c>
    </row>
    <row r="24" spans="1:12" ht="13.5" thickBot="1">
      <c r="A24" s="252" t="s">
        <v>553</v>
      </c>
      <c r="B24" s="252" t="s">
        <v>549</v>
      </c>
      <c r="C24" s="253">
        <v>186103</v>
      </c>
      <c r="D24" s="254">
        <v>186103</v>
      </c>
      <c r="E24" s="253">
        <v>0</v>
      </c>
      <c r="F24" s="254">
        <v>-186103</v>
      </c>
      <c r="G24" s="253">
        <v>0</v>
      </c>
      <c r="H24" s="253">
        <v>0</v>
      </c>
      <c r="I24" s="253">
        <v>0</v>
      </c>
      <c r="J24" s="253">
        <v>0</v>
      </c>
      <c r="K24" s="254">
        <v>-186103</v>
      </c>
      <c r="L24" s="253">
        <v>0</v>
      </c>
    </row>
    <row r="25" spans="1:12" ht="23.25" thickBot="1">
      <c r="A25" s="252" t="s">
        <v>554</v>
      </c>
      <c r="B25" s="252" t="s">
        <v>549</v>
      </c>
      <c r="C25" s="253">
        <v>67108</v>
      </c>
      <c r="D25" s="254">
        <v>20132.4</v>
      </c>
      <c r="E25" s="253">
        <v>0</v>
      </c>
      <c r="F25" s="254">
        <v>-20132.4</v>
      </c>
      <c r="G25" s="253">
        <v>0</v>
      </c>
      <c r="H25" s="253">
        <v>0</v>
      </c>
      <c r="I25" s="253">
        <v>0</v>
      </c>
      <c r="J25" s="253">
        <v>0</v>
      </c>
      <c r="K25" s="254">
        <v>-20132.4</v>
      </c>
      <c r="L25" s="253">
        <v>0</v>
      </c>
    </row>
    <row r="26" spans="1:12" ht="13.5" thickBot="1">
      <c r="A26" s="252" t="s">
        <v>555</v>
      </c>
      <c r="B26" s="252" t="s">
        <v>549</v>
      </c>
      <c r="C26" s="253">
        <v>108085</v>
      </c>
      <c r="D26" s="254">
        <v>108085</v>
      </c>
      <c r="E26" s="253">
        <v>0</v>
      </c>
      <c r="F26" s="254">
        <v>-108085</v>
      </c>
      <c r="G26" s="253">
        <v>0</v>
      </c>
      <c r="H26" s="253">
        <v>0</v>
      </c>
      <c r="I26" s="253">
        <v>0</v>
      </c>
      <c r="J26" s="253">
        <v>0</v>
      </c>
      <c r="K26" s="254">
        <v>-108085</v>
      </c>
      <c r="L26" s="253">
        <v>0</v>
      </c>
    </row>
    <row r="27" spans="1:12" ht="13.5" thickBot="1">
      <c r="A27" s="252" t="s">
        <v>556</v>
      </c>
      <c r="B27" s="252" t="s">
        <v>549</v>
      </c>
      <c r="C27" s="253">
        <v>100</v>
      </c>
      <c r="D27" s="254">
        <v>201000</v>
      </c>
      <c r="E27" s="253">
        <v>0</v>
      </c>
      <c r="F27" s="254">
        <v>-201000</v>
      </c>
      <c r="G27" s="253">
        <v>0</v>
      </c>
      <c r="H27" s="253">
        <v>0</v>
      </c>
      <c r="I27" s="253">
        <v>0</v>
      </c>
      <c r="J27" s="253">
        <v>0</v>
      </c>
      <c r="K27" s="254">
        <v>-201000</v>
      </c>
      <c r="L27" s="253">
        <v>0</v>
      </c>
    </row>
    <row r="28" spans="1:12" ht="13.5" thickBot="1">
      <c r="A28" s="252" t="s">
        <v>557</v>
      </c>
      <c r="B28" s="252" t="s">
        <v>549</v>
      </c>
      <c r="C28" s="253">
        <v>9985689</v>
      </c>
      <c r="D28" s="254">
        <v>9985689</v>
      </c>
      <c r="E28" s="253">
        <v>0</v>
      </c>
      <c r="F28" s="254">
        <v>-9985689</v>
      </c>
      <c r="G28" s="253">
        <v>0</v>
      </c>
      <c r="H28" s="253">
        <v>0</v>
      </c>
      <c r="I28" s="253">
        <v>0</v>
      </c>
      <c r="J28" s="253">
        <v>0</v>
      </c>
      <c r="K28" s="254">
        <v>-9985689</v>
      </c>
      <c r="L28" s="253">
        <v>0</v>
      </c>
    </row>
    <row r="29" spans="1:12" ht="13.5" thickBot="1">
      <c r="A29" s="252" t="s">
        <v>558</v>
      </c>
      <c r="B29" s="252" t="s">
        <v>549</v>
      </c>
      <c r="C29" s="253">
        <v>232418</v>
      </c>
      <c r="D29" s="254">
        <v>232418</v>
      </c>
      <c r="E29" s="253">
        <v>0</v>
      </c>
      <c r="F29" s="254">
        <v>-232418</v>
      </c>
      <c r="G29" s="253">
        <v>0</v>
      </c>
      <c r="H29" s="253">
        <v>0</v>
      </c>
      <c r="I29" s="253">
        <v>0</v>
      </c>
      <c r="J29" s="253">
        <v>0</v>
      </c>
      <c r="K29" s="254">
        <v>-232418</v>
      </c>
      <c r="L29" s="253">
        <v>0</v>
      </c>
    </row>
    <row r="30" spans="1:12" ht="13.5" thickBot="1">
      <c r="A30" s="252" t="s">
        <v>559</v>
      </c>
      <c r="B30" s="252" t="s">
        <v>549</v>
      </c>
      <c r="C30" s="253">
        <v>113737</v>
      </c>
      <c r="D30" s="254">
        <v>113737</v>
      </c>
      <c r="E30" s="253">
        <v>0</v>
      </c>
      <c r="F30" s="254">
        <v>-113737</v>
      </c>
      <c r="G30" s="253">
        <v>0</v>
      </c>
      <c r="H30" s="253">
        <v>0</v>
      </c>
      <c r="I30" s="253">
        <v>0</v>
      </c>
      <c r="J30" s="253">
        <v>0</v>
      </c>
      <c r="K30" s="254">
        <v>-113737</v>
      </c>
      <c r="L30" s="253">
        <v>0</v>
      </c>
    </row>
    <row r="31" spans="1:12" ht="13.5" thickBot="1">
      <c r="A31" s="252" t="s">
        <v>560</v>
      </c>
      <c r="B31" s="252" t="s">
        <v>549</v>
      </c>
      <c r="C31" s="253">
        <v>21373</v>
      </c>
      <c r="D31" s="254">
        <v>21373</v>
      </c>
      <c r="E31" s="253">
        <v>0</v>
      </c>
      <c r="F31" s="254">
        <v>-21373</v>
      </c>
      <c r="G31" s="253">
        <v>0</v>
      </c>
      <c r="H31" s="253">
        <v>0</v>
      </c>
      <c r="I31" s="253">
        <v>0</v>
      </c>
      <c r="J31" s="253">
        <v>0</v>
      </c>
      <c r="K31" s="254">
        <v>-21373</v>
      </c>
      <c r="L31" s="253">
        <v>0</v>
      </c>
    </row>
    <row r="32" spans="1:12" ht="13.5" thickBot="1">
      <c r="A32" s="252" t="s">
        <v>561</v>
      </c>
      <c r="B32" s="252" t="s">
        <v>549</v>
      </c>
      <c r="C32" s="253">
        <v>108589</v>
      </c>
      <c r="D32" s="254">
        <v>108589</v>
      </c>
      <c r="E32" s="253">
        <v>0</v>
      </c>
      <c r="F32" s="254">
        <v>-108589</v>
      </c>
      <c r="G32" s="253">
        <v>0</v>
      </c>
      <c r="H32" s="253">
        <v>0</v>
      </c>
      <c r="I32" s="253">
        <v>0</v>
      </c>
      <c r="J32" s="253">
        <v>0</v>
      </c>
      <c r="K32" s="254">
        <v>-108589</v>
      </c>
      <c r="L32" s="253">
        <v>0</v>
      </c>
    </row>
    <row r="33" spans="1:12" ht="13.5" thickBot="1">
      <c r="A33" s="252" t="s">
        <v>562</v>
      </c>
      <c r="B33" s="252" t="s">
        <v>549</v>
      </c>
      <c r="C33" s="253">
        <v>298150</v>
      </c>
      <c r="D33" s="254">
        <v>298150</v>
      </c>
      <c r="E33" s="253">
        <v>0</v>
      </c>
      <c r="F33" s="254">
        <v>-298150</v>
      </c>
      <c r="G33" s="253">
        <v>0</v>
      </c>
      <c r="H33" s="253">
        <v>0</v>
      </c>
      <c r="I33" s="253">
        <v>0</v>
      </c>
      <c r="J33" s="253">
        <v>0</v>
      </c>
      <c r="K33" s="254">
        <v>-298150</v>
      </c>
      <c r="L33" s="253">
        <v>0</v>
      </c>
    </row>
    <row r="34" spans="1:12" ht="13.5" thickBot="1">
      <c r="A34" s="252" t="s">
        <v>563</v>
      </c>
      <c r="B34" s="252" t="s">
        <v>549</v>
      </c>
      <c r="C34" s="253">
        <v>472361</v>
      </c>
      <c r="D34" s="254">
        <v>472361</v>
      </c>
      <c r="E34" s="253">
        <v>0</v>
      </c>
      <c r="F34" s="254">
        <v>-472361</v>
      </c>
      <c r="G34" s="253">
        <v>0</v>
      </c>
      <c r="H34" s="253">
        <v>0</v>
      </c>
      <c r="I34" s="253">
        <v>0</v>
      </c>
      <c r="J34" s="253">
        <v>0</v>
      </c>
      <c r="K34" s="254">
        <v>-472361</v>
      </c>
      <c r="L34" s="253">
        <v>0</v>
      </c>
    </row>
    <row r="35" spans="1:12" ht="13.5" thickBot="1">
      <c r="A35" s="252" t="s">
        <v>564</v>
      </c>
      <c r="B35" s="252" t="s">
        <v>549</v>
      </c>
      <c r="C35" s="253">
        <v>7264</v>
      </c>
      <c r="D35" s="254">
        <v>7264</v>
      </c>
      <c r="E35" s="253">
        <v>0</v>
      </c>
      <c r="F35" s="254">
        <v>-7264</v>
      </c>
      <c r="G35" s="253">
        <v>0</v>
      </c>
      <c r="H35" s="253">
        <v>0</v>
      </c>
      <c r="I35" s="253">
        <v>0</v>
      </c>
      <c r="J35" s="253">
        <v>0</v>
      </c>
      <c r="K35" s="254">
        <v>-7264</v>
      </c>
      <c r="L35" s="253">
        <v>0</v>
      </c>
    </row>
    <row r="36" spans="1:12" ht="13.5" thickBot="1">
      <c r="A36" s="252" t="s">
        <v>565</v>
      </c>
      <c r="B36" s="252" t="s">
        <v>549</v>
      </c>
      <c r="C36" s="253">
        <v>2542722</v>
      </c>
      <c r="D36" s="254">
        <v>2542722</v>
      </c>
      <c r="E36" s="253">
        <v>0</v>
      </c>
      <c r="F36" s="254">
        <v>-2542722</v>
      </c>
      <c r="G36" s="253">
        <v>0</v>
      </c>
      <c r="H36" s="253">
        <v>0</v>
      </c>
      <c r="I36" s="253">
        <v>0</v>
      </c>
      <c r="J36" s="253">
        <v>0</v>
      </c>
      <c r="K36" s="254">
        <v>-2542722</v>
      </c>
      <c r="L36" s="253">
        <v>0</v>
      </c>
    </row>
    <row r="37" spans="1:12" ht="13.5" thickBot="1">
      <c r="A37" s="252" t="s">
        <v>566</v>
      </c>
      <c r="B37" s="252" t="s">
        <v>549</v>
      </c>
      <c r="C37" s="253">
        <v>34469</v>
      </c>
      <c r="D37" s="254">
        <v>34469</v>
      </c>
      <c r="E37" s="253">
        <v>0</v>
      </c>
      <c r="F37" s="254">
        <v>-34469</v>
      </c>
      <c r="G37" s="253">
        <v>0</v>
      </c>
      <c r="H37" s="253">
        <v>0</v>
      </c>
      <c r="I37" s="253">
        <v>0</v>
      </c>
      <c r="J37" s="253">
        <v>0</v>
      </c>
      <c r="K37" s="254">
        <v>-34469</v>
      </c>
      <c r="L37" s="253">
        <v>0</v>
      </c>
    </row>
    <row r="38" spans="1:12" ht="13.5" thickBot="1">
      <c r="A38" s="252" t="s">
        <v>567</v>
      </c>
      <c r="B38" s="252" t="s">
        <v>549</v>
      </c>
      <c r="C38" s="253">
        <v>1042945</v>
      </c>
      <c r="D38" s="254">
        <v>1042945</v>
      </c>
      <c r="E38" s="253">
        <v>0</v>
      </c>
      <c r="F38" s="254">
        <v>-1042945</v>
      </c>
      <c r="G38" s="253">
        <v>0</v>
      </c>
      <c r="H38" s="253">
        <v>0</v>
      </c>
      <c r="I38" s="253">
        <v>0</v>
      </c>
      <c r="J38" s="253">
        <v>0</v>
      </c>
      <c r="K38" s="254">
        <v>-1042945</v>
      </c>
      <c r="L38" s="253">
        <v>0</v>
      </c>
    </row>
    <row r="39" spans="1:12" ht="13.5" thickBot="1">
      <c r="A39" s="252" t="s">
        <v>568</v>
      </c>
      <c r="B39" s="252" t="s">
        <v>549</v>
      </c>
      <c r="C39" s="253">
        <v>61626</v>
      </c>
      <c r="D39" s="254">
        <v>61626</v>
      </c>
      <c r="E39" s="253">
        <v>0</v>
      </c>
      <c r="F39" s="254">
        <v>-61626</v>
      </c>
      <c r="G39" s="253">
        <v>0</v>
      </c>
      <c r="H39" s="253">
        <v>0</v>
      </c>
      <c r="I39" s="253">
        <v>0</v>
      </c>
      <c r="J39" s="253">
        <v>0</v>
      </c>
      <c r="K39" s="254">
        <v>-61626</v>
      </c>
      <c r="L39" s="253">
        <v>0</v>
      </c>
    </row>
    <row r="40" spans="1:12" ht="13.5" thickBot="1">
      <c r="A40" s="252" t="s">
        <v>569</v>
      </c>
      <c r="B40" s="252" t="s">
        <v>549</v>
      </c>
      <c r="C40" s="253">
        <v>880151</v>
      </c>
      <c r="D40" s="254">
        <v>880151</v>
      </c>
      <c r="E40" s="253">
        <v>0</v>
      </c>
      <c r="F40" s="254">
        <v>-880151</v>
      </c>
      <c r="G40" s="253">
        <v>0</v>
      </c>
      <c r="H40" s="253">
        <v>0</v>
      </c>
      <c r="I40" s="253">
        <v>0</v>
      </c>
      <c r="J40" s="253">
        <v>0</v>
      </c>
      <c r="K40" s="254">
        <v>-880151</v>
      </c>
      <c r="L40" s="253">
        <v>0</v>
      </c>
    </row>
    <row r="41" spans="1:12" ht="13.5" thickBot="1">
      <c r="A41" s="252" t="s">
        <v>570</v>
      </c>
      <c r="B41" s="252" t="s">
        <v>549</v>
      </c>
      <c r="C41" s="253">
        <v>95408</v>
      </c>
      <c r="D41" s="254">
        <v>95408</v>
      </c>
      <c r="E41" s="254">
        <v>9540.8</v>
      </c>
      <c r="F41" s="254">
        <v>-85867.2</v>
      </c>
      <c r="G41" s="253">
        <v>0</v>
      </c>
      <c r="H41" s="253">
        <v>0</v>
      </c>
      <c r="I41" s="253">
        <v>0</v>
      </c>
      <c r="J41" s="253">
        <v>0</v>
      </c>
      <c r="K41" s="254">
        <v>-85867.2</v>
      </c>
      <c r="L41" s="253">
        <v>0</v>
      </c>
    </row>
    <row r="42" spans="1:12" ht="13.5" thickBot="1">
      <c r="A42" s="252" t="s">
        <v>571</v>
      </c>
      <c r="B42" s="252" t="s">
        <v>549</v>
      </c>
      <c r="C42" s="253">
        <v>5995</v>
      </c>
      <c r="D42" s="254">
        <v>5995</v>
      </c>
      <c r="E42" s="254">
        <v>1199</v>
      </c>
      <c r="F42" s="254">
        <v>-4796</v>
      </c>
      <c r="G42" s="253">
        <v>0</v>
      </c>
      <c r="H42" s="253">
        <v>0</v>
      </c>
      <c r="I42" s="253">
        <v>0</v>
      </c>
      <c r="J42" s="253">
        <v>0</v>
      </c>
      <c r="K42" s="254">
        <v>-4796</v>
      </c>
      <c r="L42" s="253">
        <v>0</v>
      </c>
    </row>
    <row r="43" spans="1:12" ht="13.5" thickBot="1">
      <c r="A43" s="252" t="s">
        <v>572</v>
      </c>
      <c r="B43" s="252" t="s">
        <v>573</v>
      </c>
      <c r="C43" s="253">
        <v>178169</v>
      </c>
      <c r="D43" s="254">
        <v>44774.86</v>
      </c>
      <c r="E43" s="254">
        <v>8908.45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</row>
    <row r="44" spans="1:12" ht="13.5" thickBot="1">
      <c r="A44" s="252" t="s">
        <v>574</v>
      </c>
      <c r="B44" s="252" t="s">
        <v>549</v>
      </c>
      <c r="C44" s="253">
        <v>243925</v>
      </c>
      <c r="D44" s="254">
        <v>243925</v>
      </c>
      <c r="E44" s="253">
        <v>0</v>
      </c>
      <c r="F44" s="254">
        <v>-243925</v>
      </c>
      <c r="G44" s="253">
        <v>0</v>
      </c>
      <c r="H44" s="253">
        <v>0</v>
      </c>
      <c r="I44" s="253">
        <v>0</v>
      </c>
      <c r="J44" s="253">
        <v>0</v>
      </c>
      <c r="K44" s="254">
        <v>-243925</v>
      </c>
      <c r="L44" s="253">
        <v>0</v>
      </c>
    </row>
    <row r="45" spans="1:12" ht="13.5" thickBot="1">
      <c r="A45" s="252" t="s">
        <v>575</v>
      </c>
      <c r="B45" s="252" t="s">
        <v>573</v>
      </c>
      <c r="C45" s="253">
        <v>10275</v>
      </c>
      <c r="D45" s="254">
        <v>10275</v>
      </c>
      <c r="E45" s="254">
        <v>2055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</row>
    <row r="46" spans="1:12" ht="13.5" thickBot="1">
      <c r="A46" s="252" t="s">
        <v>576</v>
      </c>
      <c r="B46" s="252" t="s">
        <v>549</v>
      </c>
      <c r="C46" s="253">
        <v>211591</v>
      </c>
      <c r="D46" s="254">
        <v>211591</v>
      </c>
      <c r="E46" s="253">
        <v>0</v>
      </c>
      <c r="F46" s="254">
        <v>-211591</v>
      </c>
      <c r="G46" s="253">
        <v>0</v>
      </c>
      <c r="H46" s="253">
        <v>0</v>
      </c>
      <c r="I46" s="253">
        <v>0</v>
      </c>
      <c r="J46" s="253">
        <v>0</v>
      </c>
      <c r="K46" s="254">
        <v>-211591</v>
      </c>
      <c r="L46" s="253">
        <v>0</v>
      </c>
    </row>
    <row r="47" spans="1:12" ht="13.5" thickBot="1">
      <c r="A47" s="252" t="s">
        <v>577</v>
      </c>
      <c r="B47" s="252" t="s">
        <v>573</v>
      </c>
      <c r="C47" s="253">
        <v>10952</v>
      </c>
      <c r="D47" s="254">
        <v>10952</v>
      </c>
      <c r="E47" s="254">
        <v>3087.37</v>
      </c>
      <c r="F47" s="253">
        <v>0</v>
      </c>
      <c r="G47" s="253">
        <v>0</v>
      </c>
      <c r="H47" s="253">
        <v>0</v>
      </c>
      <c r="I47" s="253">
        <v>0</v>
      </c>
      <c r="J47" s="253">
        <v>0</v>
      </c>
      <c r="K47" s="253">
        <v>0</v>
      </c>
      <c r="L47" s="253">
        <v>0</v>
      </c>
    </row>
    <row r="48" spans="1:12" ht="13.5" thickBot="1">
      <c r="A48" s="252" t="s">
        <v>578</v>
      </c>
      <c r="B48" s="252" t="s">
        <v>549</v>
      </c>
      <c r="C48" s="253">
        <v>1977148</v>
      </c>
      <c r="D48" s="254">
        <v>1977148</v>
      </c>
      <c r="E48" s="253">
        <v>0</v>
      </c>
      <c r="F48" s="254">
        <v>-1977148</v>
      </c>
      <c r="G48" s="253">
        <v>0</v>
      </c>
      <c r="H48" s="253">
        <v>0</v>
      </c>
      <c r="I48" s="253">
        <v>0</v>
      </c>
      <c r="J48" s="253">
        <v>0</v>
      </c>
      <c r="K48" s="254">
        <v>-1977148</v>
      </c>
      <c r="L48" s="253">
        <v>0</v>
      </c>
    </row>
    <row r="49" spans="1:12" ht="13.5" thickBot="1">
      <c r="A49" s="252" t="s">
        <v>579</v>
      </c>
      <c r="B49" s="252" t="s">
        <v>549</v>
      </c>
      <c r="C49" s="253">
        <v>681341</v>
      </c>
      <c r="D49" s="254">
        <v>681341</v>
      </c>
      <c r="E49" s="253">
        <v>0</v>
      </c>
      <c r="F49" s="254">
        <v>-681341</v>
      </c>
      <c r="G49" s="253">
        <v>0</v>
      </c>
      <c r="H49" s="253">
        <v>0</v>
      </c>
      <c r="I49" s="253">
        <v>0</v>
      </c>
      <c r="J49" s="253">
        <v>0</v>
      </c>
      <c r="K49" s="254">
        <v>-681341</v>
      </c>
      <c r="L49" s="253">
        <v>0</v>
      </c>
    </row>
    <row r="50" spans="1:12" ht="13.5" thickBot="1">
      <c r="A50" s="252" t="s">
        <v>580</v>
      </c>
      <c r="B50" s="252" t="s">
        <v>549</v>
      </c>
      <c r="C50" s="253">
        <v>12269</v>
      </c>
      <c r="D50" s="254">
        <v>122690</v>
      </c>
      <c r="E50" s="253">
        <v>0</v>
      </c>
      <c r="F50" s="254">
        <v>-122690</v>
      </c>
      <c r="G50" s="253">
        <v>0</v>
      </c>
      <c r="H50" s="253">
        <v>0</v>
      </c>
      <c r="I50" s="253">
        <v>0</v>
      </c>
      <c r="J50" s="253">
        <v>0</v>
      </c>
      <c r="K50" s="254">
        <v>-122690</v>
      </c>
      <c r="L50" s="253">
        <v>0</v>
      </c>
    </row>
    <row r="51" spans="1:12" ht="13.5" thickBot="1">
      <c r="A51" s="252" t="s">
        <v>581</v>
      </c>
      <c r="B51" s="252" t="s">
        <v>573</v>
      </c>
      <c r="C51" s="253">
        <v>41452</v>
      </c>
      <c r="D51" s="254">
        <v>41452</v>
      </c>
      <c r="E51" s="254">
        <v>24829.75</v>
      </c>
      <c r="F51" s="253">
        <v>0</v>
      </c>
      <c r="G51" s="253">
        <v>0</v>
      </c>
      <c r="H51" s="253">
        <v>-41.45</v>
      </c>
      <c r="I51" s="253">
        <v>0</v>
      </c>
      <c r="J51" s="253">
        <v>0</v>
      </c>
      <c r="K51" s="253">
        <v>-41.45</v>
      </c>
      <c r="L51" s="253">
        <v>-41.45</v>
      </c>
    </row>
    <row r="52" spans="1:12" ht="13.5" thickBot="1">
      <c r="A52" s="252" t="s">
        <v>582</v>
      </c>
      <c r="B52" s="252" t="s">
        <v>549</v>
      </c>
      <c r="C52" s="253">
        <v>195594</v>
      </c>
      <c r="D52" s="254">
        <v>93763.67</v>
      </c>
      <c r="E52" s="254">
        <v>156475.2</v>
      </c>
      <c r="F52" s="254">
        <v>62711.53</v>
      </c>
      <c r="G52" s="253">
        <v>0</v>
      </c>
      <c r="H52" s="253">
        <v>0</v>
      </c>
      <c r="I52" s="253">
        <v>0</v>
      </c>
      <c r="J52" s="253">
        <v>0</v>
      </c>
      <c r="K52" s="254">
        <v>62711.53</v>
      </c>
      <c r="L52" s="254">
        <v>93885.12</v>
      </c>
    </row>
    <row r="53" spans="1:12" ht="13.5" thickBot="1">
      <c r="A53" s="252" t="s">
        <v>583</v>
      </c>
      <c r="B53" s="252" t="s">
        <v>549</v>
      </c>
      <c r="C53" s="253">
        <v>159263</v>
      </c>
      <c r="D53" s="254">
        <v>159263</v>
      </c>
      <c r="E53" s="253">
        <v>0</v>
      </c>
      <c r="F53" s="254">
        <v>-159263</v>
      </c>
      <c r="G53" s="253">
        <v>0</v>
      </c>
      <c r="H53" s="253">
        <v>0</v>
      </c>
      <c r="I53" s="253">
        <v>0</v>
      </c>
      <c r="J53" s="253">
        <v>0</v>
      </c>
      <c r="K53" s="254">
        <v>-159263</v>
      </c>
      <c r="L53" s="253">
        <v>0</v>
      </c>
    </row>
    <row r="54" spans="1:12" ht="13.5" thickBot="1">
      <c r="A54" s="252" t="s">
        <v>584</v>
      </c>
      <c r="B54" s="252" t="s">
        <v>549</v>
      </c>
      <c r="C54" s="253">
        <v>430250</v>
      </c>
      <c r="D54" s="254">
        <v>430250</v>
      </c>
      <c r="E54" s="253">
        <v>0</v>
      </c>
      <c r="F54" s="254">
        <v>-430250</v>
      </c>
      <c r="G54" s="253">
        <v>0</v>
      </c>
      <c r="H54" s="253">
        <v>0</v>
      </c>
      <c r="I54" s="253">
        <v>0</v>
      </c>
      <c r="J54" s="253">
        <v>0</v>
      </c>
      <c r="K54" s="254">
        <v>-430250</v>
      </c>
      <c r="L54" s="253">
        <v>0</v>
      </c>
    </row>
    <row r="55" spans="1:12" ht="13.5" thickBot="1">
      <c r="A55" s="252" t="s">
        <v>585</v>
      </c>
      <c r="B55" s="252" t="s">
        <v>549</v>
      </c>
      <c r="C55" s="253">
        <v>24484</v>
      </c>
      <c r="D55" s="254">
        <v>24484</v>
      </c>
      <c r="E55" s="253">
        <v>0</v>
      </c>
      <c r="F55" s="254">
        <v>-24484</v>
      </c>
      <c r="G55" s="253">
        <v>0</v>
      </c>
      <c r="H55" s="253">
        <v>0</v>
      </c>
      <c r="I55" s="253">
        <v>0</v>
      </c>
      <c r="J55" s="253">
        <v>0</v>
      </c>
      <c r="K55" s="254">
        <v>-24484</v>
      </c>
      <c r="L55" s="253">
        <v>0</v>
      </c>
    </row>
    <row r="56" spans="1:12" ht="23.25" thickBot="1">
      <c r="A56" s="252" t="s">
        <v>586</v>
      </c>
      <c r="B56" s="252" t="s">
        <v>549</v>
      </c>
      <c r="C56" s="253">
        <v>1969609</v>
      </c>
      <c r="D56" s="254">
        <v>1969609</v>
      </c>
      <c r="E56" s="253">
        <v>0</v>
      </c>
      <c r="F56" s="254">
        <v>-1969609</v>
      </c>
      <c r="G56" s="253">
        <v>0</v>
      </c>
      <c r="H56" s="253">
        <v>0</v>
      </c>
      <c r="I56" s="253">
        <v>0</v>
      </c>
      <c r="J56" s="253">
        <v>0</v>
      </c>
      <c r="K56" s="254">
        <v>-1969609</v>
      </c>
      <c r="L56" s="253">
        <v>0</v>
      </c>
    </row>
    <row r="57" spans="1:12" ht="23.25" thickBot="1">
      <c r="A57" s="252" t="s">
        <v>587</v>
      </c>
      <c r="B57" s="252" t="s">
        <v>549</v>
      </c>
      <c r="C57" s="253">
        <v>83234</v>
      </c>
      <c r="D57" s="254">
        <v>83234</v>
      </c>
      <c r="E57" s="253">
        <v>0</v>
      </c>
      <c r="F57" s="254">
        <v>-83234</v>
      </c>
      <c r="G57" s="253">
        <v>0</v>
      </c>
      <c r="H57" s="253">
        <v>0</v>
      </c>
      <c r="I57" s="253">
        <v>0</v>
      </c>
      <c r="J57" s="253">
        <v>0</v>
      </c>
      <c r="K57" s="254">
        <v>-83234</v>
      </c>
      <c r="L57" s="253">
        <v>0</v>
      </c>
    </row>
    <row r="58" spans="1:12" ht="13.5" thickBot="1">
      <c r="A58" s="252" t="s">
        <v>588</v>
      </c>
      <c r="B58" s="252" t="s">
        <v>549</v>
      </c>
      <c r="C58" s="253">
        <v>2070393</v>
      </c>
      <c r="D58" s="254">
        <v>2070393</v>
      </c>
      <c r="E58" s="253">
        <v>0</v>
      </c>
      <c r="F58" s="254">
        <v>-2070393</v>
      </c>
      <c r="G58" s="253">
        <v>0</v>
      </c>
      <c r="H58" s="253">
        <v>0</v>
      </c>
      <c r="I58" s="253">
        <v>0</v>
      </c>
      <c r="J58" s="253">
        <v>0</v>
      </c>
      <c r="K58" s="254">
        <v>-2070393</v>
      </c>
      <c r="L58" s="253">
        <v>0</v>
      </c>
    </row>
    <row r="59" spans="1:12" ht="13.5" thickBot="1">
      <c r="A59" s="252" t="s">
        <v>589</v>
      </c>
      <c r="B59" s="252" t="s">
        <v>549</v>
      </c>
      <c r="C59" s="253">
        <v>595051</v>
      </c>
      <c r="D59" s="254">
        <v>595051</v>
      </c>
      <c r="E59" s="253">
        <v>0</v>
      </c>
      <c r="F59" s="254">
        <v>-595051</v>
      </c>
      <c r="G59" s="253">
        <v>0</v>
      </c>
      <c r="H59" s="253">
        <v>0</v>
      </c>
      <c r="I59" s="253">
        <v>0</v>
      </c>
      <c r="J59" s="253">
        <v>0</v>
      </c>
      <c r="K59" s="254">
        <v>-595051</v>
      </c>
      <c r="L59" s="253">
        <v>0</v>
      </c>
    </row>
    <row r="60" spans="1:12" ht="13.5" thickBot="1">
      <c r="A60" s="252" t="s">
        <v>590</v>
      </c>
      <c r="B60" s="252" t="s">
        <v>549</v>
      </c>
      <c r="C60" s="253">
        <v>495493</v>
      </c>
      <c r="D60" s="254">
        <v>495493</v>
      </c>
      <c r="E60" s="253">
        <v>0</v>
      </c>
      <c r="F60" s="254">
        <v>-495493</v>
      </c>
      <c r="G60" s="253">
        <v>0</v>
      </c>
      <c r="H60" s="253">
        <v>0</v>
      </c>
      <c r="I60" s="253">
        <v>0</v>
      </c>
      <c r="J60" s="253">
        <v>0</v>
      </c>
      <c r="K60" s="254">
        <v>-495493</v>
      </c>
      <c r="L60" s="253">
        <v>0</v>
      </c>
    </row>
    <row r="61" spans="1:12" ht="13.5" thickBot="1">
      <c r="A61" s="252" t="s">
        <v>591</v>
      </c>
      <c r="B61" s="252" t="s">
        <v>573</v>
      </c>
      <c r="C61" s="253">
        <v>43210</v>
      </c>
      <c r="D61" s="254">
        <v>43210</v>
      </c>
      <c r="E61" s="254">
        <v>8642</v>
      </c>
      <c r="F61" s="253">
        <v>0</v>
      </c>
      <c r="G61" s="253">
        <v>0</v>
      </c>
      <c r="H61" s="253">
        <v>0</v>
      </c>
      <c r="I61" s="253">
        <v>0</v>
      </c>
      <c r="J61" s="253">
        <v>0</v>
      </c>
      <c r="K61" s="253">
        <v>0</v>
      </c>
      <c r="L61" s="253">
        <v>0</v>
      </c>
    </row>
    <row r="62" spans="1:12" ht="13.5" thickBot="1">
      <c r="A62" s="252" t="s">
        <v>592</v>
      </c>
      <c r="B62" s="252" t="s">
        <v>549</v>
      </c>
      <c r="C62" s="253">
        <v>837607</v>
      </c>
      <c r="D62" s="254">
        <v>837607</v>
      </c>
      <c r="E62" s="253">
        <v>0</v>
      </c>
      <c r="F62" s="254">
        <v>-837607</v>
      </c>
      <c r="G62" s="253">
        <v>0</v>
      </c>
      <c r="H62" s="253">
        <v>0</v>
      </c>
      <c r="I62" s="253">
        <v>0</v>
      </c>
      <c r="J62" s="253">
        <v>0</v>
      </c>
      <c r="K62" s="254">
        <v>-837607</v>
      </c>
      <c r="L62" s="253">
        <v>0</v>
      </c>
    </row>
    <row r="63" spans="1:12" ht="13.5" thickBot="1">
      <c r="A63" s="252" t="s">
        <v>593</v>
      </c>
      <c r="B63" s="252" t="s">
        <v>549</v>
      </c>
      <c r="C63" s="253">
        <v>1039</v>
      </c>
      <c r="D63" s="253">
        <v>160.55</v>
      </c>
      <c r="E63" s="254">
        <v>85426.58</v>
      </c>
      <c r="F63" s="254">
        <v>85266.03</v>
      </c>
      <c r="G63" s="253">
        <v>0</v>
      </c>
      <c r="H63" s="253">
        <v>0</v>
      </c>
      <c r="I63" s="253">
        <v>0</v>
      </c>
      <c r="J63" s="253">
        <v>0</v>
      </c>
      <c r="K63" s="254">
        <v>85266.03</v>
      </c>
      <c r="L63" s="254">
        <v>-67784.36</v>
      </c>
    </row>
    <row r="64" spans="1:12" ht="13.5" thickBot="1">
      <c r="A64" s="252" t="s">
        <v>594</v>
      </c>
      <c r="B64" s="252" t="s">
        <v>549</v>
      </c>
      <c r="C64" s="253">
        <v>263993</v>
      </c>
      <c r="D64" s="254">
        <v>263993</v>
      </c>
      <c r="E64" s="253">
        <v>0</v>
      </c>
      <c r="F64" s="254">
        <v>-263993</v>
      </c>
      <c r="G64" s="253">
        <v>0</v>
      </c>
      <c r="H64" s="253">
        <v>0</v>
      </c>
      <c r="I64" s="253">
        <v>0</v>
      </c>
      <c r="J64" s="253">
        <v>0</v>
      </c>
      <c r="K64" s="254">
        <v>-263993</v>
      </c>
      <c r="L64" s="253">
        <v>0</v>
      </c>
    </row>
    <row r="65" spans="1:12" ht="13.5" thickBot="1">
      <c r="A65" s="362" t="s">
        <v>595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4"/>
    </row>
    <row r="66" spans="1:12" ht="13.5" thickBot="1">
      <c r="A66" s="252" t="s">
        <v>596</v>
      </c>
      <c r="B66" s="252" t="s">
        <v>549</v>
      </c>
      <c r="C66" s="253">
        <v>60</v>
      </c>
      <c r="D66" s="254">
        <v>211050</v>
      </c>
      <c r="E66" s="253">
        <v>0</v>
      </c>
      <c r="F66" s="254">
        <v>-211050</v>
      </c>
      <c r="G66" s="253">
        <v>0</v>
      </c>
      <c r="H66" s="253">
        <v>0</v>
      </c>
      <c r="I66" s="253">
        <v>0</v>
      </c>
      <c r="J66" s="253">
        <v>0</v>
      </c>
      <c r="K66" s="254">
        <v>-211050</v>
      </c>
      <c r="L66" s="253">
        <v>0</v>
      </c>
    </row>
    <row r="67" spans="1:12" ht="13.5" thickBot="1">
      <c r="A67" s="362" t="s">
        <v>130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4"/>
    </row>
    <row r="68" spans="1:12" ht="13.5" thickBot="1">
      <c r="A68" s="252" t="s">
        <v>597</v>
      </c>
      <c r="B68" s="252" t="s">
        <v>549</v>
      </c>
      <c r="C68" s="253">
        <v>336</v>
      </c>
      <c r="D68" s="254">
        <v>600957.83</v>
      </c>
      <c r="E68" s="253">
        <v>0</v>
      </c>
      <c r="F68" s="254">
        <v>-600957.83</v>
      </c>
      <c r="G68" s="253">
        <v>0</v>
      </c>
      <c r="H68" s="253">
        <v>0</v>
      </c>
      <c r="I68" s="253">
        <v>0</v>
      </c>
      <c r="J68" s="253">
        <v>0</v>
      </c>
      <c r="K68" s="254">
        <v>-600957.83</v>
      </c>
      <c r="L68" s="253">
        <v>0</v>
      </c>
    </row>
    <row r="69" spans="1:12" ht="13.5" thickBot="1">
      <c r="A69" s="252" t="s">
        <v>598</v>
      </c>
      <c r="B69" s="252" t="s">
        <v>573</v>
      </c>
      <c r="C69" s="253">
        <v>1000</v>
      </c>
      <c r="D69" s="253">
        <v>697.32</v>
      </c>
      <c r="E69" s="253">
        <v>732.2</v>
      </c>
      <c r="F69" s="253">
        <v>0</v>
      </c>
      <c r="G69" s="253">
        <v>0</v>
      </c>
      <c r="H69" s="253">
        <v>8.7</v>
      </c>
      <c r="I69" s="253">
        <v>0</v>
      </c>
      <c r="J69" s="253">
        <v>0</v>
      </c>
      <c r="K69" s="253">
        <v>8.7</v>
      </c>
      <c r="L69" s="253">
        <v>8.7</v>
      </c>
    </row>
    <row r="70" spans="1:12" ht="13.5" thickBot="1">
      <c r="A70" s="252" t="s">
        <v>599</v>
      </c>
      <c r="B70" s="252" t="s">
        <v>573</v>
      </c>
      <c r="C70" s="253">
        <v>52795</v>
      </c>
      <c r="D70" s="254">
        <v>37095.27</v>
      </c>
      <c r="E70" s="254">
        <v>38772.65</v>
      </c>
      <c r="F70" s="253">
        <v>0</v>
      </c>
      <c r="G70" s="253">
        <v>0</v>
      </c>
      <c r="H70" s="253">
        <v>549.07</v>
      </c>
      <c r="I70" s="253">
        <v>0</v>
      </c>
      <c r="J70" s="253">
        <v>0</v>
      </c>
      <c r="K70" s="253">
        <v>549.07</v>
      </c>
      <c r="L70" s="253">
        <v>549.07</v>
      </c>
    </row>
    <row r="71" spans="1:12" ht="13.5" thickBot="1">
      <c r="A71" s="252" t="s">
        <v>600</v>
      </c>
      <c r="B71" s="252" t="s">
        <v>573</v>
      </c>
      <c r="C71" s="253">
        <v>49799</v>
      </c>
      <c r="D71" s="254">
        <v>35227.59</v>
      </c>
      <c r="E71" s="254">
        <v>35895.12</v>
      </c>
      <c r="F71" s="253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</row>
    <row r="72" spans="1:12" ht="13.5" thickBot="1">
      <c r="A72" s="252" t="s">
        <v>601</v>
      </c>
      <c r="B72" s="252" t="s">
        <v>573</v>
      </c>
      <c r="C72" s="253">
        <v>23700</v>
      </c>
      <c r="D72" s="254">
        <v>20592.8</v>
      </c>
      <c r="E72" s="254">
        <v>19197</v>
      </c>
      <c r="F72" s="253">
        <v>0</v>
      </c>
      <c r="G72" s="253">
        <v>0</v>
      </c>
      <c r="H72" s="253">
        <v>0</v>
      </c>
      <c r="I72" s="253">
        <v>0</v>
      </c>
      <c r="J72" s="253">
        <v>0</v>
      </c>
      <c r="K72" s="253">
        <v>0</v>
      </c>
      <c r="L72" s="253">
        <v>0</v>
      </c>
    </row>
    <row r="73" spans="1:12" ht="13.5" thickBot="1">
      <c r="A73" s="252" t="s">
        <v>602</v>
      </c>
      <c r="B73" s="252" t="s">
        <v>573</v>
      </c>
      <c r="C73" s="253">
        <v>25253</v>
      </c>
      <c r="D73" s="254">
        <v>21436.7</v>
      </c>
      <c r="E73" s="254">
        <v>22550.93</v>
      </c>
      <c r="F73" s="253">
        <v>0</v>
      </c>
      <c r="G73" s="253">
        <v>0</v>
      </c>
      <c r="H73" s="253">
        <v>328.29</v>
      </c>
      <c r="I73" s="253">
        <v>0</v>
      </c>
      <c r="J73" s="253">
        <v>0</v>
      </c>
      <c r="K73" s="253">
        <v>328.29</v>
      </c>
      <c r="L73" s="253">
        <v>328.29</v>
      </c>
    </row>
    <row r="74" spans="1:12" ht="13.5" thickBot="1">
      <c r="A74" s="362" t="s">
        <v>603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4"/>
    </row>
    <row r="75" spans="1:12" ht="13.5" thickBot="1">
      <c r="A75" s="252" t="s">
        <v>604</v>
      </c>
      <c r="B75" s="252" t="s">
        <v>549</v>
      </c>
      <c r="C75" s="253">
        <v>2020.69</v>
      </c>
      <c r="D75" s="254">
        <v>244478.75</v>
      </c>
      <c r="E75" s="253">
        <v>0</v>
      </c>
      <c r="F75" s="254">
        <v>-244478.75</v>
      </c>
      <c r="G75" s="253">
        <v>0</v>
      </c>
      <c r="H75" s="253">
        <v>0</v>
      </c>
      <c r="I75" s="253">
        <v>0</v>
      </c>
      <c r="J75" s="253">
        <v>0</v>
      </c>
      <c r="K75" s="254">
        <v>-244478.75</v>
      </c>
      <c r="L75" s="253">
        <v>0</v>
      </c>
    </row>
    <row r="76" spans="1:12" ht="13.5" thickBot="1">
      <c r="A76" s="251" t="s">
        <v>605</v>
      </c>
      <c r="B76" s="251">
        <v>53</v>
      </c>
      <c r="C76" s="252"/>
      <c r="D76" s="255">
        <v>29544391.74</v>
      </c>
      <c r="E76" s="255">
        <v>417312.05</v>
      </c>
      <c r="F76" s="255">
        <v>-29026036.62</v>
      </c>
      <c r="G76" s="256">
        <v>0</v>
      </c>
      <c r="H76" s="256">
        <v>844.61</v>
      </c>
      <c r="I76" s="256">
        <v>0</v>
      </c>
      <c r="J76" s="256">
        <v>0</v>
      </c>
      <c r="K76" s="255">
        <v>-29025192.01</v>
      </c>
      <c r="L76" s="255">
        <v>26945.37</v>
      </c>
    </row>
    <row r="79" spans="1:12" ht="14.25">
      <c r="A79" s="365" t="s">
        <v>606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</row>
    <row r="80" ht="15" thickBot="1">
      <c r="A80" s="246"/>
    </row>
    <row r="81" spans="1:12" ht="22.5">
      <c r="A81" s="247" t="s">
        <v>516</v>
      </c>
      <c r="B81" s="359" t="s">
        <v>518</v>
      </c>
      <c r="C81" s="359" t="s">
        <v>519</v>
      </c>
      <c r="D81" s="250"/>
      <c r="E81" s="250"/>
      <c r="F81" s="247" t="s">
        <v>523</v>
      </c>
      <c r="G81" s="247" t="s">
        <v>527</v>
      </c>
      <c r="H81" s="247" t="s">
        <v>531</v>
      </c>
      <c r="I81" s="247" t="s">
        <v>535</v>
      </c>
      <c r="J81" s="247" t="s">
        <v>539</v>
      </c>
      <c r="K81" s="247" t="s">
        <v>543</v>
      </c>
      <c r="L81" s="359" t="s">
        <v>546</v>
      </c>
    </row>
    <row r="82" spans="1:12" ht="22.5">
      <c r="A82" s="248" t="s">
        <v>517</v>
      </c>
      <c r="B82" s="360"/>
      <c r="C82" s="360"/>
      <c r="D82" s="248" t="s">
        <v>520</v>
      </c>
      <c r="E82" s="248" t="s">
        <v>522</v>
      </c>
      <c r="F82" s="248" t="s">
        <v>524</v>
      </c>
      <c r="G82" s="248" t="s">
        <v>528</v>
      </c>
      <c r="H82" s="248" t="s">
        <v>532</v>
      </c>
      <c r="I82" s="248" t="s">
        <v>536</v>
      </c>
      <c r="J82" s="248" t="s">
        <v>540</v>
      </c>
      <c r="K82" s="248" t="s">
        <v>544</v>
      </c>
      <c r="L82" s="360"/>
    </row>
    <row r="83" spans="1:12" ht="33.75">
      <c r="A83" s="248" t="s">
        <v>469</v>
      </c>
      <c r="B83" s="360"/>
      <c r="C83" s="360"/>
      <c r="D83" s="248" t="s">
        <v>521</v>
      </c>
      <c r="E83" s="248" t="s">
        <v>521</v>
      </c>
      <c r="F83" s="248" t="s">
        <v>525</v>
      </c>
      <c r="G83" s="248" t="s">
        <v>529</v>
      </c>
      <c r="H83" s="248" t="s">
        <v>533</v>
      </c>
      <c r="I83" s="248" t="s">
        <v>537</v>
      </c>
      <c r="J83" s="248" t="s">
        <v>541</v>
      </c>
      <c r="K83" s="248" t="s">
        <v>545</v>
      </c>
      <c r="L83" s="360"/>
    </row>
    <row r="84" spans="1:12" ht="34.5" thickBot="1">
      <c r="A84" s="249"/>
      <c r="B84" s="361"/>
      <c r="C84" s="361"/>
      <c r="D84" s="249"/>
      <c r="E84" s="249"/>
      <c r="F84" s="249" t="s">
        <v>526</v>
      </c>
      <c r="G84" s="249" t="s">
        <v>530</v>
      </c>
      <c r="H84" s="249" t="s">
        <v>534</v>
      </c>
      <c r="I84" s="249" t="s">
        <v>538</v>
      </c>
      <c r="J84" s="249" t="s">
        <v>542</v>
      </c>
      <c r="K84" s="249"/>
      <c r="L84" s="361"/>
    </row>
    <row r="85" spans="1:12" ht="13.5" thickBot="1">
      <c r="A85" s="251">
        <v>1</v>
      </c>
      <c r="B85" s="251">
        <v>2</v>
      </c>
      <c r="C85" s="251">
        <v>3</v>
      </c>
      <c r="D85" s="251">
        <v>4</v>
      </c>
      <c r="E85" s="251">
        <v>5</v>
      </c>
      <c r="F85" s="251">
        <v>6</v>
      </c>
      <c r="G85" s="251">
        <v>7</v>
      </c>
      <c r="H85" s="251">
        <v>8</v>
      </c>
      <c r="I85" s="251">
        <v>9</v>
      </c>
      <c r="J85" s="251">
        <v>10</v>
      </c>
      <c r="K85" s="251">
        <v>11</v>
      </c>
      <c r="L85" s="251">
        <v>12</v>
      </c>
    </row>
    <row r="86" spans="1:12" ht="13.5" thickBot="1">
      <c r="A86" s="362" t="s">
        <v>547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4"/>
    </row>
    <row r="87" spans="1:12" ht="13.5" thickBot="1">
      <c r="A87" s="252" t="s">
        <v>548</v>
      </c>
      <c r="B87" s="252" t="s">
        <v>549</v>
      </c>
      <c r="C87" s="253">
        <v>572091</v>
      </c>
      <c r="D87" s="254">
        <v>572091</v>
      </c>
      <c r="E87" s="253">
        <v>0</v>
      </c>
      <c r="F87" s="254">
        <v>-572091</v>
      </c>
      <c r="G87" s="253">
        <v>0</v>
      </c>
      <c r="H87" s="253">
        <v>0</v>
      </c>
      <c r="I87" s="253">
        <v>0</v>
      </c>
      <c r="J87" s="253">
        <v>0</v>
      </c>
      <c r="K87" s="254">
        <v>-572091</v>
      </c>
      <c r="L87" s="253">
        <v>0</v>
      </c>
    </row>
    <row r="88" spans="1:12" ht="13.5" thickBot="1">
      <c r="A88" s="252" t="s">
        <v>550</v>
      </c>
      <c r="B88" s="252" t="s">
        <v>549</v>
      </c>
      <c r="C88" s="253">
        <v>311306</v>
      </c>
      <c r="D88" s="254">
        <v>311306</v>
      </c>
      <c r="E88" s="253">
        <v>0</v>
      </c>
      <c r="F88" s="254">
        <v>-311306</v>
      </c>
      <c r="G88" s="253">
        <v>0</v>
      </c>
      <c r="H88" s="253">
        <v>0</v>
      </c>
      <c r="I88" s="253">
        <v>0</v>
      </c>
      <c r="J88" s="253">
        <v>0</v>
      </c>
      <c r="K88" s="254">
        <v>-311306</v>
      </c>
      <c r="L88" s="253">
        <v>0</v>
      </c>
    </row>
    <row r="89" spans="1:12" ht="13.5" thickBot="1">
      <c r="A89" s="252" t="s">
        <v>551</v>
      </c>
      <c r="B89" s="252" t="s">
        <v>549</v>
      </c>
      <c r="C89" s="253">
        <v>617966</v>
      </c>
      <c r="D89" s="254">
        <v>617966</v>
      </c>
      <c r="E89" s="253">
        <v>0</v>
      </c>
      <c r="F89" s="254">
        <v>-617966</v>
      </c>
      <c r="G89" s="253">
        <v>0</v>
      </c>
      <c r="H89" s="253">
        <v>0</v>
      </c>
      <c r="I89" s="253">
        <v>0</v>
      </c>
      <c r="J89" s="253">
        <v>0</v>
      </c>
      <c r="K89" s="254">
        <v>-617966</v>
      </c>
      <c r="L89" s="253">
        <v>0</v>
      </c>
    </row>
    <row r="90" spans="1:12" ht="13.5" thickBot="1">
      <c r="A90" s="252" t="s">
        <v>552</v>
      </c>
      <c r="B90" s="252" t="s">
        <v>549</v>
      </c>
      <c r="C90" s="253">
        <v>42615</v>
      </c>
      <c r="D90" s="254">
        <v>42615</v>
      </c>
      <c r="E90" s="253">
        <v>0</v>
      </c>
      <c r="F90" s="254">
        <v>-42615</v>
      </c>
      <c r="G90" s="253">
        <v>0</v>
      </c>
      <c r="H90" s="253">
        <v>0</v>
      </c>
      <c r="I90" s="253">
        <v>0</v>
      </c>
      <c r="J90" s="253">
        <v>0</v>
      </c>
      <c r="K90" s="254">
        <v>-42615</v>
      </c>
      <c r="L90" s="253">
        <v>0</v>
      </c>
    </row>
    <row r="91" spans="1:12" ht="13.5" thickBot="1">
      <c r="A91" s="252" t="s">
        <v>553</v>
      </c>
      <c r="B91" s="252" t="s">
        <v>549</v>
      </c>
      <c r="C91" s="253">
        <v>186103</v>
      </c>
      <c r="D91" s="254">
        <v>186103</v>
      </c>
      <c r="E91" s="253">
        <v>0</v>
      </c>
      <c r="F91" s="254">
        <v>-186103</v>
      </c>
      <c r="G91" s="253">
        <v>0</v>
      </c>
      <c r="H91" s="253">
        <v>0</v>
      </c>
      <c r="I91" s="253">
        <v>0</v>
      </c>
      <c r="J91" s="253">
        <v>0</v>
      </c>
      <c r="K91" s="254">
        <v>-186103</v>
      </c>
      <c r="L91" s="253">
        <v>0</v>
      </c>
    </row>
    <row r="92" spans="1:12" ht="23.25" thickBot="1">
      <c r="A92" s="252" t="s">
        <v>554</v>
      </c>
      <c r="B92" s="252" t="s">
        <v>549</v>
      </c>
      <c r="C92" s="253">
        <v>67108</v>
      </c>
      <c r="D92" s="254">
        <v>20132.4</v>
      </c>
      <c r="E92" s="253">
        <v>0</v>
      </c>
      <c r="F92" s="254">
        <v>-20132.4</v>
      </c>
      <c r="G92" s="253">
        <v>0</v>
      </c>
      <c r="H92" s="253">
        <v>0</v>
      </c>
      <c r="I92" s="253">
        <v>0</v>
      </c>
      <c r="J92" s="253">
        <v>0</v>
      </c>
      <c r="K92" s="254">
        <v>-20132.4</v>
      </c>
      <c r="L92" s="253">
        <v>0</v>
      </c>
    </row>
    <row r="93" spans="1:12" ht="13.5" thickBot="1">
      <c r="A93" s="252" t="s">
        <v>555</v>
      </c>
      <c r="B93" s="252" t="s">
        <v>549</v>
      </c>
      <c r="C93" s="253">
        <v>108085</v>
      </c>
      <c r="D93" s="254">
        <v>108085</v>
      </c>
      <c r="E93" s="253">
        <v>0</v>
      </c>
      <c r="F93" s="254">
        <v>-108085</v>
      </c>
      <c r="G93" s="253">
        <v>0</v>
      </c>
      <c r="H93" s="253">
        <v>0</v>
      </c>
      <c r="I93" s="253">
        <v>0</v>
      </c>
      <c r="J93" s="253">
        <v>0</v>
      </c>
      <c r="K93" s="254">
        <v>-108085</v>
      </c>
      <c r="L93" s="253">
        <v>0</v>
      </c>
    </row>
    <row r="94" spans="1:12" ht="13.5" thickBot="1">
      <c r="A94" s="252" t="s">
        <v>556</v>
      </c>
      <c r="B94" s="252" t="s">
        <v>549</v>
      </c>
      <c r="C94" s="253">
        <v>100</v>
      </c>
      <c r="D94" s="254">
        <v>201000</v>
      </c>
      <c r="E94" s="253">
        <v>0</v>
      </c>
      <c r="F94" s="254">
        <v>-201000</v>
      </c>
      <c r="G94" s="253">
        <v>0</v>
      </c>
      <c r="H94" s="253">
        <v>0</v>
      </c>
      <c r="I94" s="253">
        <v>0</v>
      </c>
      <c r="J94" s="253">
        <v>0</v>
      </c>
      <c r="K94" s="254">
        <v>-201000</v>
      </c>
      <c r="L94" s="253">
        <v>0</v>
      </c>
    </row>
    <row r="95" spans="1:12" ht="13.5" thickBot="1">
      <c r="A95" s="252" t="s">
        <v>557</v>
      </c>
      <c r="B95" s="252" t="s">
        <v>549</v>
      </c>
      <c r="C95" s="253">
        <v>9985689</v>
      </c>
      <c r="D95" s="254">
        <v>9985689</v>
      </c>
      <c r="E95" s="253">
        <v>0</v>
      </c>
      <c r="F95" s="254">
        <v>-9985689</v>
      </c>
      <c r="G95" s="253">
        <v>0</v>
      </c>
      <c r="H95" s="253">
        <v>0</v>
      </c>
      <c r="I95" s="253">
        <v>0</v>
      </c>
      <c r="J95" s="253">
        <v>0</v>
      </c>
      <c r="K95" s="254">
        <v>-9985689</v>
      </c>
      <c r="L95" s="253">
        <v>0</v>
      </c>
    </row>
    <row r="96" spans="1:12" ht="13.5" thickBot="1">
      <c r="A96" s="252" t="s">
        <v>558</v>
      </c>
      <c r="B96" s="252" t="s">
        <v>549</v>
      </c>
      <c r="C96" s="253">
        <v>232418</v>
      </c>
      <c r="D96" s="254">
        <v>232418</v>
      </c>
      <c r="E96" s="253">
        <v>0</v>
      </c>
      <c r="F96" s="254">
        <v>-232418</v>
      </c>
      <c r="G96" s="253">
        <v>0</v>
      </c>
      <c r="H96" s="253">
        <v>0</v>
      </c>
      <c r="I96" s="253">
        <v>0</v>
      </c>
      <c r="J96" s="253">
        <v>0</v>
      </c>
      <c r="K96" s="254">
        <v>-232418</v>
      </c>
      <c r="L96" s="253">
        <v>0</v>
      </c>
    </row>
    <row r="97" spans="1:12" ht="13.5" thickBot="1">
      <c r="A97" s="252" t="s">
        <v>559</v>
      </c>
      <c r="B97" s="252" t="s">
        <v>549</v>
      </c>
      <c r="C97" s="253">
        <v>113737</v>
      </c>
      <c r="D97" s="254">
        <v>113737</v>
      </c>
      <c r="E97" s="253">
        <v>0</v>
      </c>
      <c r="F97" s="254">
        <v>-113737</v>
      </c>
      <c r="G97" s="253">
        <v>0</v>
      </c>
      <c r="H97" s="253">
        <v>0</v>
      </c>
      <c r="I97" s="253">
        <v>0</v>
      </c>
      <c r="J97" s="253">
        <v>0</v>
      </c>
      <c r="K97" s="254">
        <v>-113737</v>
      </c>
      <c r="L97" s="253">
        <v>0</v>
      </c>
    </row>
    <row r="98" spans="1:12" ht="13.5" thickBot="1">
      <c r="A98" s="252" t="s">
        <v>560</v>
      </c>
      <c r="B98" s="252" t="s">
        <v>549</v>
      </c>
      <c r="C98" s="253">
        <v>21373</v>
      </c>
      <c r="D98" s="254">
        <v>21373</v>
      </c>
      <c r="E98" s="253">
        <v>0</v>
      </c>
      <c r="F98" s="254">
        <v>-21373</v>
      </c>
      <c r="G98" s="253">
        <v>0</v>
      </c>
      <c r="H98" s="253">
        <v>0</v>
      </c>
      <c r="I98" s="253">
        <v>0</v>
      </c>
      <c r="J98" s="253">
        <v>0</v>
      </c>
      <c r="K98" s="254">
        <v>-21373</v>
      </c>
      <c r="L98" s="253">
        <v>0</v>
      </c>
    </row>
    <row r="99" spans="1:12" ht="13.5" thickBot="1">
      <c r="A99" s="252" t="s">
        <v>561</v>
      </c>
      <c r="B99" s="252" t="s">
        <v>549</v>
      </c>
      <c r="C99" s="253">
        <v>108589</v>
      </c>
      <c r="D99" s="254">
        <v>108589</v>
      </c>
      <c r="E99" s="253">
        <v>0</v>
      </c>
      <c r="F99" s="254">
        <v>-108589</v>
      </c>
      <c r="G99" s="253">
        <v>0</v>
      </c>
      <c r="H99" s="253">
        <v>0</v>
      </c>
      <c r="I99" s="253">
        <v>0</v>
      </c>
      <c r="J99" s="253">
        <v>0</v>
      </c>
      <c r="K99" s="254">
        <v>-108589</v>
      </c>
      <c r="L99" s="253">
        <v>0</v>
      </c>
    </row>
    <row r="100" spans="1:12" ht="13.5" thickBot="1">
      <c r="A100" s="252" t="s">
        <v>562</v>
      </c>
      <c r="B100" s="252" t="s">
        <v>549</v>
      </c>
      <c r="C100" s="253">
        <v>298150</v>
      </c>
      <c r="D100" s="254">
        <v>298150</v>
      </c>
      <c r="E100" s="253">
        <v>0</v>
      </c>
      <c r="F100" s="254">
        <v>-298150</v>
      </c>
      <c r="G100" s="253">
        <v>0</v>
      </c>
      <c r="H100" s="253">
        <v>0</v>
      </c>
      <c r="I100" s="253">
        <v>0</v>
      </c>
      <c r="J100" s="253">
        <v>0</v>
      </c>
      <c r="K100" s="254">
        <v>-298150</v>
      </c>
      <c r="L100" s="253">
        <v>0</v>
      </c>
    </row>
    <row r="101" spans="1:12" ht="13.5" thickBot="1">
      <c r="A101" s="252" t="s">
        <v>563</v>
      </c>
      <c r="B101" s="252" t="s">
        <v>549</v>
      </c>
      <c r="C101" s="253">
        <v>472361</v>
      </c>
      <c r="D101" s="254">
        <v>472361</v>
      </c>
      <c r="E101" s="253">
        <v>0</v>
      </c>
      <c r="F101" s="254">
        <v>-472361</v>
      </c>
      <c r="G101" s="253">
        <v>0</v>
      </c>
      <c r="H101" s="253">
        <v>0</v>
      </c>
      <c r="I101" s="253">
        <v>0</v>
      </c>
      <c r="J101" s="253">
        <v>0</v>
      </c>
      <c r="K101" s="254">
        <v>-472361</v>
      </c>
      <c r="L101" s="253">
        <v>0</v>
      </c>
    </row>
    <row r="102" spans="1:12" ht="13.5" thickBot="1">
      <c r="A102" s="252" t="s">
        <v>564</v>
      </c>
      <c r="B102" s="252" t="s">
        <v>549</v>
      </c>
      <c r="C102" s="253">
        <v>7264</v>
      </c>
      <c r="D102" s="254">
        <v>7264</v>
      </c>
      <c r="E102" s="253">
        <v>0</v>
      </c>
      <c r="F102" s="254">
        <v>-7264</v>
      </c>
      <c r="G102" s="253">
        <v>0</v>
      </c>
      <c r="H102" s="253">
        <v>0</v>
      </c>
      <c r="I102" s="253">
        <v>0</v>
      </c>
      <c r="J102" s="253">
        <v>0</v>
      </c>
      <c r="K102" s="254">
        <v>-7264</v>
      </c>
      <c r="L102" s="253">
        <v>0</v>
      </c>
    </row>
    <row r="103" spans="1:12" ht="13.5" thickBot="1">
      <c r="A103" s="252" t="s">
        <v>565</v>
      </c>
      <c r="B103" s="252" t="s">
        <v>549</v>
      </c>
      <c r="C103" s="253">
        <v>2542722</v>
      </c>
      <c r="D103" s="254">
        <v>2542722</v>
      </c>
      <c r="E103" s="253">
        <v>0</v>
      </c>
      <c r="F103" s="254">
        <v>-2542722</v>
      </c>
      <c r="G103" s="253">
        <v>0</v>
      </c>
      <c r="H103" s="253">
        <v>0</v>
      </c>
      <c r="I103" s="253">
        <v>0</v>
      </c>
      <c r="J103" s="253">
        <v>0</v>
      </c>
      <c r="K103" s="254">
        <v>-2542722</v>
      </c>
      <c r="L103" s="253">
        <v>0</v>
      </c>
    </row>
    <row r="104" spans="1:12" ht="13.5" thickBot="1">
      <c r="A104" s="252" t="s">
        <v>566</v>
      </c>
      <c r="B104" s="252" t="s">
        <v>549</v>
      </c>
      <c r="C104" s="253">
        <v>34469</v>
      </c>
      <c r="D104" s="254">
        <v>34469</v>
      </c>
      <c r="E104" s="253">
        <v>0</v>
      </c>
      <c r="F104" s="254">
        <v>-34469</v>
      </c>
      <c r="G104" s="253">
        <v>0</v>
      </c>
      <c r="H104" s="253">
        <v>0</v>
      </c>
      <c r="I104" s="253">
        <v>0</v>
      </c>
      <c r="J104" s="253">
        <v>0</v>
      </c>
      <c r="K104" s="254">
        <v>-34469</v>
      </c>
      <c r="L104" s="253">
        <v>0</v>
      </c>
    </row>
    <row r="105" spans="1:12" ht="13.5" thickBot="1">
      <c r="A105" s="252" t="s">
        <v>567</v>
      </c>
      <c r="B105" s="252" t="s">
        <v>549</v>
      </c>
      <c r="C105" s="253">
        <v>1042945</v>
      </c>
      <c r="D105" s="254">
        <v>1042945</v>
      </c>
      <c r="E105" s="253">
        <v>0</v>
      </c>
      <c r="F105" s="254">
        <v>-1042945</v>
      </c>
      <c r="G105" s="253">
        <v>0</v>
      </c>
      <c r="H105" s="253">
        <v>0</v>
      </c>
      <c r="I105" s="253">
        <v>0</v>
      </c>
      <c r="J105" s="253">
        <v>0</v>
      </c>
      <c r="K105" s="254">
        <v>-1042945</v>
      </c>
      <c r="L105" s="253">
        <v>0</v>
      </c>
    </row>
    <row r="106" spans="1:12" ht="13.5" thickBot="1">
      <c r="A106" s="252" t="s">
        <v>568</v>
      </c>
      <c r="B106" s="252" t="s">
        <v>549</v>
      </c>
      <c r="C106" s="253">
        <v>61626</v>
      </c>
      <c r="D106" s="254">
        <v>61626</v>
      </c>
      <c r="E106" s="253">
        <v>0</v>
      </c>
      <c r="F106" s="254">
        <v>-61626</v>
      </c>
      <c r="G106" s="253">
        <v>0</v>
      </c>
      <c r="H106" s="253">
        <v>0</v>
      </c>
      <c r="I106" s="253">
        <v>0</v>
      </c>
      <c r="J106" s="253">
        <v>0</v>
      </c>
      <c r="K106" s="254">
        <v>-61626</v>
      </c>
      <c r="L106" s="253">
        <v>0</v>
      </c>
    </row>
    <row r="107" spans="1:12" ht="13.5" thickBot="1">
      <c r="A107" s="252" t="s">
        <v>569</v>
      </c>
      <c r="B107" s="252" t="s">
        <v>549</v>
      </c>
      <c r="C107" s="253">
        <v>880151</v>
      </c>
      <c r="D107" s="254">
        <v>880151</v>
      </c>
      <c r="E107" s="253">
        <v>0</v>
      </c>
      <c r="F107" s="254">
        <v>-880151</v>
      </c>
      <c r="G107" s="253">
        <v>0</v>
      </c>
      <c r="H107" s="253">
        <v>0</v>
      </c>
      <c r="I107" s="253">
        <v>0</v>
      </c>
      <c r="J107" s="253">
        <v>0</v>
      </c>
      <c r="K107" s="254">
        <v>-880151</v>
      </c>
      <c r="L107" s="253">
        <v>0</v>
      </c>
    </row>
    <row r="108" spans="1:12" ht="13.5" thickBot="1">
      <c r="A108" s="252" t="s">
        <v>570</v>
      </c>
      <c r="B108" s="252" t="s">
        <v>549</v>
      </c>
      <c r="C108" s="253">
        <v>95408</v>
      </c>
      <c r="D108" s="254">
        <v>95408</v>
      </c>
      <c r="E108" s="254">
        <v>9540.8</v>
      </c>
      <c r="F108" s="254">
        <v>-85867.2</v>
      </c>
      <c r="G108" s="253">
        <v>0</v>
      </c>
      <c r="H108" s="253">
        <v>0</v>
      </c>
      <c r="I108" s="253">
        <v>0</v>
      </c>
      <c r="J108" s="253">
        <v>0</v>
      </c>
      <c r="K108" s="254">
        <v>-85867.2</v>
      </c>
      <c r="L108" s="253">
        <v>0</v>
      </c>
    </row>
    <row r="109" spans="1:12" ht="13.5" thickBot="1">
      <c r="A109" s="252" t="s">
        <v>571</v>
      </c>
      <c r="B109" s="252" t="s">
        <v>549</v>
      </c>
      <c r="C109" s="253">
        <v>5995</v>
      </c>
      <c r="D109" s="254">
        <v>5995</v>
      </c>
      <c r="E109" s="254">
        <v>1199</v>
      </c>
      <c r="F109" s="254">
        <v>-4796</v>
      </c>
      <c r="G109" s="253">
        <v>0</v>
      </c>
      <c r="H109" s="253">
        <v>0</v>
      </c>
      <c r="I109" s="253">
        <v>0</v>
      </c>
      <c r="J109" s="253">
        <v>0</v>
      </c>
      <c r="K109" s="254">
        <v>-4796</v>
      </c>
      <c r="L109" s="253">
        <v>0</v>
      </c>
    </row>
    <row r="110" spans="1:12" ht="13.5" thickBot="1">
      <c r="A110" s="252" t="s">
        <v>572</v>
      </c>
      <c r="B110" s="252" t="s">
        <v>573</v>
      </c>
      <c r="C110" s="253">
        <v>178169</v>
      </c>
      <c r="D110" s="254">
        <v>44774.86</v>
      </c>
      <c r="E110" s="254">
        <v>8908.45</v>
      </c>
      <c r="F110" s="253">
        <v>0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</row>
    <row r="111" spans="1:12" ht="13.5" thickBot="1">
      <c r="A111" s="252" t="s">
        <v>574</v>
      </c>
      <c r="B111" s="252" t="s">
        <v>549</v>
      </c>
      <c r="C111" s="253">
        <v>243925</v>
      </c>
      <c r="D111" s="254">
        <v>243925</v>
      </c>
      <c r="E111" s="253">
        <v>0</v>
      </c>
      <c r="F111" s="254">
        <v>-243925</v>
      </c>
      <c r="G111" s="253">
        <v>0</v>
      </c>
      <c r="H111" s="253">
        <v>0</v>
      </c>
      <c r="I111" s="253">
        <v>0</v>
      </c>
      <c r="J111" s="253">
        <v>0</v>
      </c>
      <c r="K111" s="254">
        <v>-243925</v>
      </c>
      <c r="L111" s="253">
        <v>0</v>
      </c>
    </row>
    <row r="112" spans="1:12" ht="13.5" thickBot="1">
      <c r="A112" s="252" t="s">
        <v>575</v>
      </c>
      <c r="B112" s="252" t="s">
        <v>573</v>
      </c>
      <c r="C112" s="253">
        <v>10275</v>
      </c>
      <c r="D112" s="254">
        <v>10275</v>
      </c>
      <c r="E112" s="254">
        <v>2055</v>
      </c>
      <c r="F112" s="253">
        <v>0</v>
      </c>
      <c r="G112" s="253">
        <v>0</v>
      </c>
      <c r="H112" s="253">
        <v>0</v>
      </c>
      <c r="I112" s="253">
        <v>0</v>
      </c>
      <c r="J112" s="253">
        <v>0</v>
      </c>
      <c r="K112" s="253">
        <v>0</v>
      </c>
      <c r="L112" s="253">
        <v>0</v>
      </c>
    </row>
    <row r="113" spans="1:12" ht="13.5" thickBot="1">
      <c r="A113" s="252" t="s">
        <v>576</v>
      </c>
      <c r="B113" s="252" t="s">
        <v>549</v>
      </c>
      <c r="C113" s="253">
        <v>211591</v>
      </c>
      <c r="D113" s="254">
        <v>211591</v>
      </c>
      <c r="E113" s="253">
        <v>0</v>
      </c>
      <c r="F113" s="254">
        <v>-211591</v>
      </c>
      <c r="G113" s="253">
        <v>0</v>
      </c>
      <c r="H113" s="253">
        <v>0</v>
      </c>
      <c r="I113" s="253">
        <v>0</v>
      </c>
      <c r="J113" s="253">
        <v>0</v>
      </c>
      <c r="K113" s="254">
        <v>-211591</v>
      </c>
      <c r="L113" s="253">
        <v>0</v>
      </c>
    </row>
    <row r="114" spans="1:12" ht="13.5" thickBot="1">
      <c r="A114" s="252" t="s">
        <v>577</v>
      </c>
      <c r="B114" s="252" t="s">
        <v>573</v>
      </c>
      <c r="C114" s="253">
        <v>10952</v>
      </c>
      <c r="D114" s="254">
        <v>10952</v>
      </c>
      <c r="E114" s="254">
        <v>2190.4</v>
      </c>
      <c r="F114" s="253">
        <v>0</v>
      </c>
      <c r="G114" s="253">
        <v>0</v>
      </c>
      <c r="H114" s="253">
        <v>-896.97</v>
      </c>
      <c r="I114" s="253">
        <v>0</v>
      </c>
      <c r="J114" s="253">
        <v>0</v>
      </c>
      <c r="K114" s="253">
        <v>-896.97</v>
      </c>
      <c r="L114" s="253">
        <v>-896.97</v>
      </c>
    </row>
    <row r="115" spans="1:12" ht="13.5" thickBot="1">
      <c r="A115" s="252" t="s">
        <v>578</v>
      </c>
      <c r="B115" s="252" t="s">
        <v>549</v>
      </c>
      <c r="C115" s="253">
        <v>1977148</v>
      </c>
      <c r="D115" s="254">
        <v>1977148</v>
      </c>
      <c r="E115" s="253">
        <v>0</v>
      </c>
      <c r="F115" s="254">
        <v>-1977148</v>
      </c>
      <c r="G115" s="253">
        <v>0</v>
      </c>
      <c r="H115" s="253">
        <v>0</v>
      </c>
      <c r="I115" s="253">
        <v>0</v>
      </c>
      <c r="J115" s="253">
        <v>0</v>
      </c>
      <c r="K115" s="254">
        <v>-1977148</v>
      </c>
      <c r="L115" s="253">
        <v>0</v>
      </c>
    </row>
    <row r="116" spans="1:12" ht="13.5" thickBot="1">
      <c r="A116" s="252" t="s">
        <v>579</v>
      </c>
      <c r="B116" s="252" t="s">
        <v>549</v>
      </c>
      <c r="C116" s="253">
        <v>681341</v>
      </c>
      <c r="D116" s="254">
        <v>681341</v>
      </c>
      <c r="E116" s="253">
        <v>0</v>
      </c>
      <c r="F116" s="254">
        <v>-681341</v>
      </c>
      <c r="G116" s="253">
        <v>0</v>
      </c>
      <c r="H116" s="253">
        <v>0</v>
      </c>
      <c r="I116" s="253">
        <v>0</v>
      </c>
      <c r="J116" s="253">
        <v>0</v>
      </c>
      <c r="K116" s="254">
        <v>-681341</v>
      </c>
      <c r="L116" s="253">
        <v>0</v>
      </c>
    </row>
    <row r="117" spans="1:12" ht="13.5" thickBot="1">
      <c r="A117" s="252" t="s">
        <v>580</v>
      </c>
      <c r="B117" s="252" t="s">
        <v>549</v>
      </c>
      <c r="C117" s="253">
        <v>12269</v>
      </c>
      <c r="D117" s="254">
        <v>122690</v>
      </c>
      <c r="E117" s="253">
        <v>0</v>
      </c>
      <c r="F117" s="254">
        <v>-122690</v>
      </c>
      <c r="G117" s="253">
        <v>0</v>
      </c>
      <c r="H117" s="253">
        <v>0</v>
      </c>
      <c r="I117" s="253">
        <v>0</v>
      </c>
      <c r="J117" s="253">
        <v>0</v>
      </c>
      <c r="K117" s="254">
        <v>-122690</v>
      </c>
      <c r="L117" s="253">
        <v>0</v>
      </c>
    </row>
    <row r="118" spans="1:12" ht="13.5" thickBot="1">
      <c r="A118" s="252" t="s">
        <v>581</v>
      </c>
      <c r="B118" s="252" t="s">
        <v>573</v>
      </c>
      <c r="C118" s="253">
        <v>41452</v>
      </c>
      <c r="D118" s="254">
        <v>41452</v>
      </c>
      <c r="E118" s="254">
        <v>22798.6</v>
      </c>
      <c r="F118" s="253">
        <v>0</v>
      </c>
      <c r="G118" s="253">
        <v>0</v>
      </c>
      <c r="H118" s="254">
        <v>-2072.6</v>
      </c>
      <c r="I118" s="253">
        <v>0</v>
      </c>
      <c r="J118" s="253">
        <v>0</v>
      </c>
      <c r="K118" s="254">
        <v>-2072.6</v>
      </c>
      <c r="L118" s="254">
        <v>-2031.15</v>
      </c>
    </row>
    <row r="119" spans="1:12" ht="13.5" thickBot="1">
      <c r="A119" s="252" t="s">
        <v>582</v>
      </c>
      <c r="B119" s="252" t="s">
        <v>549</v>
      </c>
      <c r="C119" s="253">
        <v>195594</v>
      </c>
      <c r="D119" s="254">
        <v>93763.67</v>
      </c>
      <c r="E119" s="254">
        <v>156475.2</v>
      </c>
      <c r="F119" s="254">
        <v>62711.53</v>
      </c>
      <c r="G119" s="253">
        <v>0</v>
      </c>
      <c r="H119" s="253">
        <v>0</v>
      </c>
      <c r="I119" s="253">
        <v>0</v>
      </c>
      <c r="J119" s="253">
        <v>0</v>
      </c>
      <c r="K119" s="254">
        <v>62711.53</v>
      </c>
      <c r="L119" s="253">
        <v>0</v>
      </c>
    </row>
    <row r="120" spans="1:12" ht="13.5" thickBot="1">
      <c r="A120" s="252" t="s">
        <v>583</v>
      </c>
      <c r="B120" s="252" t="s">
        <v>549</v>
      </c>
      <c r="C120" s="253">
        <v>159263</v>
      </c>
      <c r="D120" s="254">
        <v>159263</v>
      </c>
      <c r="E120" s="253">
        <v>0</v>
      </c>
      <c r="F120" s="254">
        <v>-159263</v>
      </c>
      <c r="G120" s="253">
        <v>0</v>
      </c>
      <c r="H120" s="253">
        <v>0</v>
      </c>
      <c r="I120" s="253">
        <v>0</v>
      </c>
      <c r="J120" s="253">
        <v>0</v>
      </c>
      <c r="K120" s="254">
        <v>-159263</v>
      </c>
      <c r="L120" s="253">
        <v>0</v>
      </c>
    </row>
    <row r="121" spans="1:12" ht="13.5" thickBot="1">
      <c r="A121" s="252" t="s">
        <v>584</v>
      </c>
      <c r="B121" s="252" t="s">
        <v>549</v>
      </c>
      <c r="C121" s="253">
        <v>430250</v>
      </c>
      <c r="D121" s="254">
        <v>430250</v>
      </c>
      <c r="E121" s="253">
        <v>0</v>
      </c>
      <c r="F121" s="254">
        <v>-430250</v>
      </c>
      <c r="G121" s="253">
        <v>0</v>
      </c>
      <c r="H121" s="253">
        <v>0</v>
      </c>
      <c r="I121" s="253">
        <v>0</v>
      </c>
      <c r="J121" s="253">
        <v>0</v>
      </c>
      <c r="K121" s="254">
        <v>-430250</v>
      </c>
      <c r="L121" s="253">
        <v>0</v>
      </c>
    </row>
    <row r="122" spans="1:12" ht="13.5" thickBot="1">
      <c r="A122" s="252" t="s">
        <v>585</v>
      </c>
      <c r="B122" s="252" t="s">
        <v>549</v>
      </c>
      <c r="C122" s="253">
        <v>24484</v>
      </c>
      <c r="D122" s="254">
        <v>24484</v>
      </c>
      <c r="E122" s="253">
        <v>0</v>
      </c>
      <c r="F122" s="254">
        <v>-24484</v>
      </c>
      <c r="G122" s="253">
        <v>0</v>
      </c>
      <c r="H122" s="253">
        <v>0</v>
      </c>
      <c r="I122" s="253">
        <v>0</v>
      </c>
      <c r="J122" s="253">
        <v>0</v>
      </c>
      <c r="K122" s="254">
        <v>-24484</v>
      </c>
      <c r="L122" s="253">
        <v>0</v>
      </c>
    </row>
    <row r="123" spans="1:12" ht="23.25" thickBot="1">
      <c r="A123" s="252" t="s">
        <v>586</v>
      </c>
      <c r="B123" s="252" t="s">
        <v>549</v>
      </c>
      <c r="C123" s="253">
        <v>1969609</v>
      </c>
      <c r="D123" s="254">
        <v>1969609</v>
      </c>
      <c r="E123" s="253">
        <v>0</v>
      </c>
      <c r="F123" s="254">
        <v>-1969609</v>
      </c>
      <c r="G123" s="253">
        <v>0</v>
      </c>
      <c r="H123" s="253">
        <v>0</v>
      </c>
      <c r="I123" s="253">
        <v>0</v>
      </c>
      <c r="J123" s="253">
        <v>0</v>
      </c>
      <c r="K123" s="254">
        <v>-1969609</v>
      </c>
      <c r="L123" s="253">
        <v>0</v>
      </c>
    </row>
    <row r="124" spans="1:12" ht="23.25" thickBot="1">
      <c r="A124" s="252" t="s">
        <v>587</v>
      </c>
      <c r="B124" s="252" t="s">
        <v>549</v>
      </c>
      <c r="C124" s="253">
        <v>83234</v>
      </c>
      <c r="D124" s="254">
        <v>83234</v>
      </c>
      <c r="E124" s="253">
        <v>0</v>
      </c>
      <c r="F124" s="254">
        <v>-83234</v>
      </c>
      <c r="G124" s="253">
        <v>0</v>
      </c>
      <c r="H124" s="253">
        <v>0</v>
      </c>
      <c r="I124" s="253">
        <v>0</v>
      </c>
      <c r="J124" s="253">
        <v>0</v>
      </c>
      <c r="K124" s="254">
        <v>-83234</v>
      </c>
      <c r="L124" s="253">
        <v>0</v>
      </c>
    </row>
    <row r="125" spans="1:12" ht="13.5" thickBot="1">
      <c r="A125" s="252" t="s">
        <v>588</v>
      </c>
      <c r="B125" s="252" t="s">
        <v>549</v>
      </c>
      <c r="C125" s="253">
        <v>2070393</v>
      </c>
      <c r="D125" s="254">
        <v>2070393</v>
      </c>
      <c r="E125" s="253">
        <v>0</v>
      </c>
      <c r="F125" s="254">
        <v>-2070393</v>
      </c>
      <c r="G125" s="253">
        <v>0</v>
      </c>
      <c r="H125" s="253">
        <v>0</v>
      </c>
      <c r="I125" s="253">
        <v>0</v>
      </c>
      <c r="J125" s="253">
        <v>0</v>
      </c>
      <c r="K125" s="254">
        <v>-2070393</v>
      </c>
      <c r="L125" s="253">
        <v>0</v>
      </c>
    </row>
    <row r="126" spans="1:12" ht="13.5" thickBot="1">
      <c r="A126" s="252" t="s">
        <v>589</v>
      </c>
      <c r="B126" s="252" t="s">
        <v>549</v>
      </c>
      <c r="C126" s="253">
        <v>595051</v>
      </c>
      <c r="D126" s="254">
        <v>595051</v>
      </c>
      <c r="E126" s="253">
        <v>0</v>
      </c>
      <c r="F126" s="254">
        <v>-595051</v>
      </c>
      <c r="G126" s="253">
        <v>0</v>
      </c>
      <c r="H126" s="253">
        <v>0</v>
      </c>
      <c r="I126" s="253">
        <v>0</v>
      </c>
      <c r="J126" s="253">
        <v>0</v>
      </c>
      <c r="K126" s="254">
        <v>-595051</v>
      </c>
      <c r="L126" s="253">
        <v>0</v>
      </c>
    </row>
    <row r="127" spans="1:12" ht="13.5" thickBot="1">
      <c r="A127" s="252" t="s">
        <v>590</v>
      </c>
      <c r="B127" s="252" t="s">
        <v>549</v>
      </c>
      <c r="C127" s="253">
        <v>495493</v>
      </c>
      <c r="D127" s="254">
        <v>495493</v>
      </c>
      <c r="E127" s="253">
        <v>0</v>
      </c>
      <c r="F127" s="254">
        <v>-495493</v>
      </c>
      <c r="G127" s="253">
        <v>0</v>
      </c>
      <c r="H127" s="253">
        <v>0</v>
      </c>
      <c r="I127" s="253">
        <v>0</v>
      </c>
      <c r="J127" s="253">
        <v>0</v>
      </c>
      <c r="K127" s="254">
        <v>-495493</v>
      </c>
      <c r="L127" s="253">
        <v>0</v>
      </c>
    </row>
    <row r="128" spans="1:12" ht="13.5" thickBot="1">
      <c r="A128" s="252" t="s">
        <v>591</v>
      </c>
      <c r="B128" s="252" t="s">
        <v>573</v>
      </c>
      <c r="C128" s="253">
        <v>43210</v>
      </c>
      <c r="D128" s="254">
        <v>43210</v>
      </c>
      <c r="E128" s="254">
        <v>8642</v>
      </c>
      <c r="F128" s="253">
        <v>0</v>
      </c>
      <c r="G128" s="253">
        <v>0</v>
      </c>
      <c r="H128" s="253">
        <v>0</v>
      </c>
      <c r="I128" s="253">
        <v>0</v>
      </c>
      <c r="J128" s="253">
        <v>0</v>
      </c>
      <c r="K128" s="253">
        <v>0</v>
      </c>
      <c r="L128" s="253">
        <v>0</v>
      </c>
    </row>
    <row r="129" spans="1:12" ht="13.5" thickBot="1">
      <c r="A129" s="252" t="s">
        <v>592</v>
      </c>
      <c r="B129" s="252" t="s">
        <v>549</v>
      </c>
      <c r="C129" s="253">
        <v>837607</v>
      </c>
      <c r="D129" s="254">
        <v>837607</v>
      </c>
      <c r="E129" s="253">
        <v>0</v>
      </c>
      <c r="F129" s="254">
        <v>-837607</v>
      </c>
      <c r="G129" s="253">
        <v>0</v>
      </c>
      <c r="H129" s="253">
        <v>0</v>
      </c>
      <c r="I129" s="253">
        <v>0</v>
      </c>
      <c r="J129" s="253">
        <v>0</v>
      </c>
      <c r="K129" s="254">
        <v>-837607</v>
      </c>
      <c r="L129" s="253">
        <v>0</v>
      </c>
    </row>
    <row r="130" spans="1:12" ht="13.5" thickBot="1">
      <c r="A130" s="252" t="s">
        <v>593</v>
      </c>
      <c r="B130" s="252" t="s">
        <v>549</v>
      </c>
      <c r="C130" s="253">
        <v>1039</v>
      </c>
      <c r="D130" s="253">
        <v>160.55</v>
      </c>
      <c r="E130" s="254">
        <v>68345.42</v>
      </c>
      <c r="F130" s="254">
        <v>68184.87</v>
      </c>
      <c r="G130" s="253">
        <v>0</v>
      </c>
      <c r="H130" s="253">
        <v>0</v>
      </c>
      <c r="I130" s="253">
        <v>0</v>
      </c>
      <c r="J130" s="253">
        <v>0</v>
      </c>
      <c r="K130" s="254">
        <v>68184.87</v>
      </c>
      <c r="L130" s="254">
        <v>-17081.16</v>
      </c>
    </row>
    <row r="131" spans="1:12" ht="13.5" thickBot="1">
      <c r="A131" s="252" t="s">
        <v>594</v>
      </c>
      <c r="B131" s="252" t="s">
        <v>549</v>
      </c>
      <c r="C131" s="253">
        <v>263993</v>
      </c>
      <c r="D131" s="254">
        <v>263993</v>
      </c>
      <c r="E131" s="253">
        <v>0</v>
      </c>
      <c r="F131" s="254">
        <v>-263993</v>
      </c>
      <c r="G131" s="253">
        <v>0</v>
      </c>
      <c r="H131" s="253">
        <v>0</v>
      </c>
      <c r="I131" s="253">
        <v>0</v>
      </c>
      <c r="J131" s="253">
        <v>0</v>
      </c>
      <c r="K131" s="254">
        <v>-263993</v>
      </c>
      <c r="L131" s="253">
        <v>0</v>
      </c>
    </row>
    <row r="132" spans="1:12" ht="13.5" thickBot="1">
      <c r="A132" s="362" t="s">
        <v>595</v>
      </c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4"/>
    </row>
    <row r="133" spans="1:12" ht="13.5" thickBot="1">
      <c r="A133" s="252" t="s">
        <v>596</v>
      </c>
      <c r="B133" s="252" t="s">
        <v>549</v>
      </c>
      <c r="C133" s="253">
        <v>60</v>
      </c>
      <c r="D133" s="254">
        <v>211050</v>
      </c>
      <c r="E133" s="253">
        <v>0</v>
      </c>
      <c r="F133" s="254">
        <v>-211050</v>
      </c>
      <c r="G133" s="253">
        <v>0</v>
      </c>
      <c r="H133" s="253">
        <v>0</v>
      </c>
      <c r="I133" s="253">
        <v>0</v>
      </c>
      <c r="J133" s="253">
        <v>0</v>
      </c>
      <c r="K133" s="254">
        <v>-211050</v>
      </c>
      <c r="L133" s="253">
        <v>0</v>
      </c>
    </row>
    <row r="134" spans="1:12" ht="13.5" thickBot="1">
      <c r="A134" s="362" t="s">
        <v>130</v>
      </c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4"/>
    </row>
    <row r="135" spans="1:12" ht="13.5" thickBot="1">
      <c r="A135" s="252" t="s">
        <v>597</v>
      </c>
      <c r="B135" s="252" t="s">
        <v>549</v>
      </c>
      <c r="C135" s="253">
        <v>336</v>
      </c>
      <c r="D135" s="254">
        <v>600957.83</v>
      </c>
      <c r="E135" s="253">
        <v>0</v>
      </c>
      <c r="F135" s="254">
        <v>-600957.83</v>
      </c>
      <c r="G135" s="253">
        <v>0</v>
      </c>
      <c r="H135" s="253">
        <v>0</v>
      </c>
      <c r="I135" s="253">
        <v>0</v>
      </c>
      <c r="J135" s="253">
        <v>0</v>
      </c>
      <c r="K135" s="254">
        <v>-600957.83</v>
      </c>
      <c r="L135" s="253">
        <v>0</v>
      </c>
    </row>
    <row r="136" spans="1:12" ht="13.5" thickBot="1">
      <c r="A136" s="252" t="s">
        <v>598</v>
      </c>
      <c r="B136" s="252" t="s">
        <v>573</v>
      </c>
      <c r="C136" s="253">
        <v>1000</v>
      </c>
      <c r="D136" s="253">
        <v>697.32</v>
      </c>
      <c r="E136" s="253">
        <v>732.2</v>
      </c>
      <c r="F136" s="253">
        <v>0</v>
      </c>
      <c r="G136" s="253">
        <v>0</v>
      </c>
      <c r="H136" s="253">
        <v>8.7</v>
      </c>
      <c r="I136" s="253">
        <v>0</v>
      </c>
      <c r="J136" s="253">
        <v>0</v>
      </c>
      <c r="K136" s="253">
        <v>8.7</v>
      </c>
      <c r="L136" s="253">
        <v>0</v>
      </c>
    </row>
    <row r="137" spans="1:12" ht="13.5" thickBot="1">
      <c r="A137" s="252" t="s">
        <v>599</v>
      </c>
      <c r="B137" s="252" t="s">
        <v>573</v>
      </c>
      <c r="C137" s="253">
        <v>52795</v>
      </c>
      <c r="D137" s="254">
        <v>37095.27</v>
      </c>
      <c r="E137" s="254">
        <v>38857.12</v>
      </c>
      <c r="F137" s="253">
        <v>0</v>
      </c>
      <c r="G137" s="253">
        <v>0</v>
      </c>
      <c r="H137" s="253">
        <v>633.54</v>
      </c>
      <c r="I137" s="253">
        <v>0</v>
      </c>
      <c r="J137" s="253">
        <v>0</v>
      </c>
      <c r="K137" s="253">
        <v>633.54</v>
      </c>
      <c r="L137" s="253">
        <v>84.47</v>
      </c>
    </row>
    <row r="138" spans="1:12" ht="13.5" thickBot="1">
      <c r="A138" s="252" t="s">
        <v>600</v>
      </c>
      <c r="B138" s="252" t="s">
        <v>573</v>
      </c>
      <c r="C138" s="253">
        <v>49799</v>
      </c>
      <c r="D138" s="254">
        <v>35227.59</v>
      </c>
      <c r="E138" s="254">
        <v>36149.09</v>
      </c>
      <c r="F138" s="253">
        <v>0</v>
      </c>
      <c r="G138" s="253">
        <v>0</v>
      </c>
      <c r="H138" s="253">
        <v>253.97</v>
      </c>
      <c r="I138" s="253">
        <v>0</v>
      </c>
      <c r="J138" s="253">
        <v>0</v>
      </c>
      <c r="K138" s="253">
        <v>253.97</v>
      </c>
      <c r="L138" s="253">
        <v>253.97</v>
      </c>
    </row>
    <row r="139" spans="1:12" ht="13.5" thickBot="1">
      <c r="A139" s="252" t="s">
        <v>601</v>
      </c>
      <c r="B139" s="252" t="s">
        <v>573</v>
      </c>
      <c r="C139" s="253">
        <v>23700</v>
      </c>
      <c r="D139" s="254">
        <v>20592.8</v>
      </c>
      <c r="E139" s="254">
        <v>19197</v>
      </c>
      <c r="F139" s="253">
        <v>0</v>
      </c>
      <c r="G139" s="253">
        <v>0</v>
      </c>
      <c r="H139" s="253">
        <v>0</v>
      </c>
      <c r="I139" s="253">
        <v>0</v>
      </c>
      <c r="J139" s="253">
        <v>0</v>
      </c>
      <c r="K139" s="253">
        <v>0</v>
      </c>
      <c r="L139" s="253">
        <v>0</v>
      </c>
    </row>
    <row r="140" spans="1:12" ht="13.5" thickBot="1">
      <c r="A140" s="252" t="s">
        <v>602</v>
      </c>
      <c r="B140" s="252" t="s">
        <v>573</v>
      </c>
      <c r="C140" s="253">
        <v>25253</v>
      </c>
      <c r="D140" s="254">
        <v>21436.7</v>
      </c>
      <c r="E140" s="254">
        <v>22550.93</v>
      </c>
      <c r="F140" s="253">
        <v>0</v>
      </c>
      <c r="G140" s="253">
        <v>0</v>
      </c>
      <c r="H140" s="253">
        <v>328.29</v>
      </c>
      <c r="I140" s="253">
        <v>0</v>
      </c>
      <c r="J140" s="253">
        <v>0</v>
      </c>
      <c r="K140" s="253">
        <v>328.29</v>
      </c>
      <c r="L140" s="253">
        <v>0</v>
      </c>
    </row>
    <row r="141" spans="1:12" ht="13.5" thickBot="1">
      <c r="A141" s="362" t="s">
        <v>603</v>
      </c>
      <c r="B141" s="363"/>
      <c r="C141" s="363"/>
      <c r="D141" s="363"/>
      <c r="E141" s="363"/>
      <c r="F141" s="363"/>
      <c r="G141" s="363"/>
      <c r="H141" s="363"/>
      <c r="I141" s="363"/>
      <c r="J141" s="363"/>
      <c r="K141" s="363"/>
      <c r="L141" s="364"/>
    </row>
    <row r="142" spans="1:12" ht="13.5" thickBot="1">
      <c r="A142" s="252" t="s">
        <v>604</v>
      </c>
      <c r="B142" s="252" t="s">
        <v>549</v>
      </c>
      <c r="C142" s="253">
        <v>2020.69</v>
      </c>
      <c r="D142" s="254">
        <v>244478.75</v>
      </c>
      <c r="E142" s="253">
        <v>0</v>
      </c>
      <c r="F142" s="254">
        <v>-244478.75</v>
      </c>
      <c r="G142" s="253">
        <v>0</v>
      </c>
      <c r="H142" s="253">
        <v>0</v>
      </c>
      <c r="I142" s="253">
        <v>0</v>
      </c>
      <c r="J142" s="253">
        <v>0</v>
      </c>
      <c r="K142" s="254">
        <v>-244478.75</v>
      </c>
      <c r="L142" s="253">
        <v>0</v>
      </c>
    </row>
    <row r="143" spans="1:12" ht="13.5" thickBot="1">
      <c r="A143" s="251" t="s">
        <v>605</v>
      </c>
      <c r="B143" s="251">
        <v>53</v>
      </c>
      <c r="C143" s="252"/>
      <c r="D143" s="255">
        <v>29544391.74</v>
      </c>
      <c r="E143" s="255">
        <v>397641.21</v>
      </c>
      <c r="F143" s="255">
        <v>-29043117.78</v>
      </c>
      <c r="G143" s="256">
        <v>0</v>
      </c>
      <c r="H143" s="255">
        <v>-1745.07</v>
      </c>
      <c r="I143" s="256">
        <v>0</v>
      </c>
      <c r="J143" s="256">
        <v>0</v>
      </c>
      <c r="K143" s="255">
        <v>-29044862.85</v>
      </c>
      <c r="L143" s="255">
        <v>-19670.84</v>
      </c>
    </row>
    <row r="146" spans="1:12" ht="14.25">
      <c r="A146" s="365" t="s">
        <v>607</v>
      </c>
      <c r="B146" s="365"/>
      <c r="C146" s="365"/>
      <c r="D146" s="365"/>
      <c r="E146" s="365"/>
      <c r="F146" s="365"/>
      <c r="G146" s="365"/>
      <c r="H146" s="365"/>
      <c r="I146" s="365"/>
      <c r="J146" s="365"/>
      <c r="K146" s="365"/>
      <c r="L146" s="365"/>
    </row>
    <row r="147" ht="15" thickBot="1">
      <c r="A147" s="246"/>
    </row>
    <row r="148" spans="1:12" ht="22.5">
      <c r="A148" s="247" t="s">
        <v>516</v>
      </c>
      <c r="B148" s="359" t="s">
        <v>518</v>
      </c>
      <c r="C148" s="359" t="s">
        <v>519</v>
      </c>
      <c r="D148" s="250"/>
      <c r="E148" s="250"/>
      <c r="F148" s="247" t="s">
        <v>523</v>
      </c>
      <c r="G148" s="247" t="s">
        <v>527</v>
      </c>
      <c r="H148" s="247" t="s">
        <v>531</v>
      </c>
      <c r="I148" s="247" t="s">
        <v>535</v>
      </c>
      <c r="J148" s="247" t="s">
        <v>539</v>
      </c>
      <c r="K148" s="247" t="s">
        <v>543</v>
      </c>
      <c r="L148" s="359" t="s">
        <v>546</v>
      </c>
    </row>
    <row r="149" spans="1:12" ht="22.5">
      <c r="A149" s="248" t="s">
        <v>517</v>
      </c>
      <c r="B149" s="360"/>
      <c r="C149" s="360"/>
      <c r="D149" s="248" t="s">
        <v>520</v>
      </c>
      <c r="E149" s="248" t="s">
        <v>522</v>
      </c>
      <c r="F149" s="248" t="s">
        <v>524</v>
      </c>
      <c r="G149" s="248" t="s">
        <v>528</v>
      </c>
      <c r="H149" s="248" t="s">
        <v>532</v>
      </c>
      <c r="I149" s="248" t="s">
        <v>536</v>
      </c>
      <c r="J149" s="248" t="s">
        <v>540</v>
      </c>
      <c r="K149" s="248" t="s">
        <v>544</v>
      </c>
      <c r="L149" s="360"/>
    </row>
    <row r="150" spans="1:12" ht="33.75">
      <c r="A150" s="248" t="s">
        <v>469</v>
      </c>
      <c r="B150" s="360"/>
      <c r="C150" s="360"/>
      <c r="D150" s="248" t="s">
        <v>521</v>
      </c>
      <c r="E150" s="248" t="s">
        <v>521</v>
      </c>
      <c r="F150" s="248" t="s">
        <v>525</v>
      </c>
      <c r="G150" s="248" t="s">
        <v>529</v>
      </c>
      <c r="H150" s="248" t="s">
        <v>533</v>
      </c>
      <c r="I150" s="248" t="s">
        <v>537</v>
      </c>
      <c r="J150" s="248" t="s">
        <v>541</v>
      </c>
      <c r="K150" s="248" t="s">
        <v>545</v>
      </c>
      <c r="L150" s="360"/>
    </row>
    <row r="151" spans="1:12" ht="34.5" thickBot="1">
      <c r="A151" s="249"/>
      <c r="B151" s="361"/>
      <c r="C151" s="361"/>
      <c r="D151" s="249"/>
      <c r="E151" s="249"/>
      <c r="F151" s="249" t="s">
        <v>526</v>
      </c>
      <c r="G151" s="249" t="s">
        <v>530</v>
      </c>
      <c r="H151" s="249" t="s">
        <v>534</v>
      </c>
      <c r="I151" s="249" t="s">
        <v>538</v>
      </c>
      <c r="J151" s="249" t="s">
        <v>542</v>
      </c>
      <c r="K151" s="249"/>
      <c r="L151" s="361"/>
    </row>
    <row r="152" spans="1:12" ht="13.5" thickBot="1">
      <c r="A152" s="251">
        <v>1</v>
      </c>
      <c r="B152" s="251">
        <v>2</v>
      </c>
      <c r="C152" s="251">
        <v>3</v>
      </c>
      <c r="D152" s="251">
        <v>4</v>
      </c>
      <c r="E152" s="251">
        <v>5</v>
      </c>
      <c r="F152" s="251">
        <v>6</v>
      </c>
      <c r="G152" s="251">
        <v>7</v>
      </c>
      <c r="H152" s="251">
        <v>8</v>
      </c>
      <c r="I152" s="251">
        <v>9</v>
      </c>
      <c r="J152" s="251">
        <v>10</v>
      </c>
      <c r="K152" s="251">
        <v>11</v>
      </c>
      <c r="L152" s="251">
        <v>12</v>
      </c>
    </row>
    <row r="153" spans="1:12" ht="13.5" thickBot="1">
      <c r="A153" s="362" t="s">
        <v>547</v>
      </c>
      <c r="B153" s="363"/>
      <c r="C153" s="363"/>
      <c r="D153" s="363"/>
      <c r="E153" s="363"/>
      <c r="F153" s="363"/>
      <c r="G153" s="363"/>
      <c r="H153" s="363"/>
      <c r="I153" s="363"/>
      <c r="J153" s="363"/>
      <c r="K153" s="363"/>
      <c r="L153" s="364"/>
    </row>
    <row r="154" spans="1:12" ht="13.5" thickBot="1">
      <c r="A154" s="252" t="s">
        <v>548</v>
      </c>
      <c r="B154" s="252" t="s">
        <v>549</v>
      </c>
      <c r="C154" s="253">
        <v>572091</v>
      </c>
      <c r="D154" s="254">
        <v>572091</v>
      </c>
      <c r="E154" s="253">
        <v>0</v>
      </c>
      <c r="F154" s="254">
        <v>-572091</v>
      </c>
      <c r="G154" s="253">
        <v>0</v>
      </c>
      <c r="H154" s="253">
        <v>0</v>
      </c>
      <c r="I154" s="253">
        <v>0</v>
      </c>
      <c r="J154" s="253">
        <v>0</v>
      </c>
      <c r="K154" s="254">
        <v>-572091</v>
      </c>
      <c r="L154" s="253">
        <v>0</v>
      </c>
    </row>
    <row r="155" spans="1:12" ht="13.5" thickBot="1">
      <c r="A155" s="252" t="s">
        <v>550</v>
      </c>
      <c r="B155" s="252" t="s">
        <v>549</v>
      </c>
      <c r="C155" s="253">
        <v>311306</v>
      </c>
      <c r="D155" s="254">
        <v>311306</v>
      </c>
      <c r="E155" s="253">
        <v>0</v>
      </c>
      <c r="F155" s="254">
        <v>-311306</v>
      </c>
      <c r="G155" s="253">
        <v>0</v>
      </c>
      <c r="H155" s="253">
        <v>0</v>
      </c>
      <c r="I155" s="253">
        <v>0</v>
      </c>
      <c r="J155" s="253">
        <v>0</v>
      </c>
      <c r="K155" s="254">
        <v>-311306</v>
      </c>
      <c r="L155" s="253">
        <v>0</v>
      </c>
    </row>
    <row r="156" spans="1:12" ht="13.5" thickBot="1">
      <c r="A156" s="252" t="s">
        <v>551</v>
      </c>
      <c r="B156" s="252" t="s">
        <v>549</v>
      </c>
      <c r="C156" s="253">
        <v>617966</v>
      </c>
      <c r="D156" s="254">
        <v>617966</v>
      </c>
      <c r="E156" s="253">
        <v>0</v>
      </c>
      <c r="F156" s="254">
        <v>-617966</v>
      </c>
      <c r="G156" s="253">
        <v>0</v>
      </c>
      <c r="H156" s="253">
        <v>0</v>
      </c>
      <c r="I156" s="253">
        <v>0</v>
      </c>
      <c r="J156" s="253">
        <v>0</v>
      </c>
      <c r="K156" s="254">
        <v>-617966</v>
      </c>
      <c r="L156" s="253">
        <v>0</v>
      </c>
    </row>
    <row r="157" spans="1:12" ht="13.5" thickBot="1">
      <c r="A157" s="252" t="s">
        <v>552</v>
      </c>
      <c r="B157" s="252" t="s">
        <v>549</v>
      </c>
      <c r="C157" s="253">
        <v>42615</v>
      </c>
      <c r="D157" s="254">
        <v>42615</v>
      </c>
      <c r="E157" s="253">
        <v>0</v>
      </c>
      <c r="F157" s="254">
        <v>-42615</v>
      </c>
      <c r="G157" s="253">
        <v>0</v>
      </c>
      <c r="H157" s="253">
        <v>0</v>
      </c>
      <c r="I157" s="253">
        <v>0</v>
      </c>
      <c r="J157" s="253">
        <v>0</v>
      </c>
      <c r="K157" s="254">
        <v>-42615</v>
      </c>
      <c r="L157" s="253">
        <v>0</v>
      </c>
    </row>
    <row r="158" spans="1:12" ht="13.5" thickBot="1">
      <c r="A158" s="252" t="s">
        <v>553</v>
      </c>
      <c r="B158" s="252" t="s">
        <v>549</v>
      </c>
      <c r="C158" s="253">
        <v>186103</v>
      </c>
      <c r="D158" s="254">
        <v>186103</v>
      </c>
      <c r="E158" s="253">
        <v>0</v>
      </c>
      <c r="F158" s="254">
        <v>-186103</v>
      </c>
      <c r="G158" s="253">
        <v>0</v>
      </c>
      <c r="H158" s="253">
        <v>0</v>
      </c>
      <c r="I158" s="253">
        <v>0</v>
      </c>
      <c r="J158" s="253">
        <v>0</v>
      </c>
      <c r="K158" s="254">
        <v>-186103</v>
      </c>
      <c r="L158" s="253">
        <v>0</v>
      </c>
    </row>
    <row r="159" spans="1:12" ht="23.25" thickBot="1">
      <c r="A159" s="252" t="s">
        <v>554</v>
      </c>
      <c r="B159" s="252" t="s">
        <v>549</v>
      </c>
      <c r="C159" s="253">
        <v>67108</v>
      </c>
      <c r="D159" s="254">
        <v>20132.4</v>
      </c>
      <c r="E159" s="253">
        <v>0</v>
      </c>
      <c r="F159" s="254">
        <v>-20132.4</v>
      </c>
      <c r="G159" s="253">
        <v>0</v>
      </c>
      <c r="H159" s="253">
        <v>0</v>
      </c>
      <c r="I159" s="253">
        <v>0</v>
      </c>
      <c r="J159" s="253">
        <v>0</v>
      </c>
      <c r="K159" s="254">
        <v>-20132.4</v>
      </c>
      <c r="L159" s="253">
        <v>0</v>
      </c>
    </row>
    <row r="160" spans="1:12" ht="13.5" thickBot="1">
      <c r="A160" s="252" t="s">
        <v>555</v>
      </c>
      <c r="B160" s="252" t="s">
        <v>549</v>
      </c>
      <c r="C160" s="253">
        <v>108085</v>
      </c>
      <c r="D160" s="254">
        <v>108085</v>
      </c>
      <c r="E160" s="253">
        <v>0</v>
      </c>
      <c r="F160" s="254">
        <v>-108085</v>
      </c>
      <c r="G160" s="253">
        <v>0</v>
      </c>
      <c r="H160" s="253">
        <v>0</v>
      </c>
      <c r="I160" s="253">
        <v>0</v>
      </c>
      <c r="J160" s="253">
        <v>0</v>
      </c>
      <c r="K160" s="254">
        <v>-108085</v>
      </c>
      <c r="L160" s="253">
        <v>0</v>
      </c>
    </row>
    <row r="161" spans="1:12" ht="13.5" thickBot="1">
      <c r="A161" s="252" t="s">
        <v>556</v>
      </c>
      <c r="B161" s="252" t="s">
        <v>549</v>
      </c>
      <c r="C161" s="253">
        <v>100</v>
      </c>
      <c r="D161" s="254">
        <v>201000</v>
      </c>
      <c r="E161" s="253">
        <v>0</v>
      </c>
      <c r="F161" s="254">
        <v>-201000</v>
      </c>
      <c r="G161" s="253">
        <v>0</v>
      </c>
      <c r="H161" s="253">
        <v>0</v>
      </c>
      <c r="I161" s="253">
        <v>0</v>
      </c>
      <c r="J161" s="253">
        <v>0</v>
      </c>
      <c r="K161" s="254">
        <v>-201000</v>
      </c>
      <c r="L161" s="253">
        <v>0</v>
      </c>
    </row>
    <row r="162" spans="1:12" ht="13.5" thickBot="1">
      <c r="A162" s="252" t="s">
        <v>557</v>
      </c>
      <c r="B162" s="252" t="s">
        <v>549</v>
      </c>
      <c r="C162" s="253">
        <v>9985689</v>
      </c>
      <c r="D162" s="254">
        <v>9985689</v>
      </c>
      <c r="E162" s="253">
        <v>0</v>
      </c>
      <c r="F162" s="254">
        <v>-9985689</v>
      </c>
      <c r="G162" s="253">
        <v>0</v>
      </c>
      <c r="H162" s="253">
        <v>0</v>
      </c>
      <c r="I162" s="253">
        <v>0</v>
      </c>
      <c r="J162" s="253">
        <v>0</v>
      </c>
      <c r="K162" s="254">
        <v>-9985689</v>
      </c>
      <c r="L162" s="253">
        <v>0</v>
      </c>
    </row>
    <row r="163" spans="1:12" ht="13.5" thickBot="1">
      <c r="A163" s="252" t="s">
        <v>558</v>
      </c>
      <c r="B163" s="252" t="s">
        <v>549</v>
      </c>
      <c r="C163" s="253">
        <v>232418</v>
      </c>
      <c r="D163" s="254">
        <v>232418</v>
      </c>
      <c r="E163" s="253">
        <v>0</v>
      </c>
      <c r="F163" s="254">
        <v>-232418</v>
      </c>
      <c r="G163" s="253">
        <v>0</v>
      </c>
      <c r="H163" s="253">
        <v>0</v>
      </c>
      <c r="I163" s="253">
        <v>0</v>
      </c>
      <c r="J163" s="253">
        <v>0</v>
      </c>
      <c r="K163" s="254">
        <v>-232418</v>
      </c>
      <c r="L163" s="253">
        <v>0</v>
      </c>
    </row>
    <row r="164" spans="1:12" ht="13.5" thickBot="1">
      <c r="A164" s="252" t="s">
        <v>559</v>
      </c>
      <c r="B164" s="252" t="s">
        <v>549</v>
      </c>
      <c r="C164" s="253">
        <v>113737</v>
      </c>
      <c r="D164" s="254">
        <v>113737</v>
      </c>
      <c r="E164" s="253">
        <v>0</v>
      </c>
      <c r="F164" s="254">
        <v>-113737</v>
      </c>
      <c r="G164" s="253">
        <v>0</v>
      </c>
      <c r="H164" s="253">
        <v>0</v>
      </c>
      <c r="I164" s="253">
        <v>0</v>
      </c>
      <c r="J164" s="253">
        <v>0</v>
      </c>
      <c r="K164" s="254">
        <v>-113737</v>
      </c>
      <c r="L164" s="253">
        <v>0</v>
      </c>
    </row>
    <row r="165" spans="1:12" ht="13.5" thickBot="1">
      <c r="A165" s="252" t="s">
        <v>560</v>
      </c>
      <c r="B165" s="252" t="s">
        <v>549</v>
      </c>
      <c r="C165" s="253">
        <v>21373</v>
      </c>
      <c r="D165" s="254">
        <v>21373</v>
      </c>
      <c r="E165" s="253">
        <v>0</v>
      </c>
      <c r="F165" s="254">
        <v>-21373</v>
      </c>
      <c r="G165" s="253">
        <v>0</v>
      </c>
      <c r="H165" s="253">
        <v>0</v>
      </c>
      <c r="I165" s="253">
        <v>0</v>
      </c>
      <c r="J165" s="253">
        <v>0</v>
      </c>
      <c r="K165" s="254">
        <v>-21373</v>
      </c>
      <c r="L165" s="253">
        <v>0</v>
      </c>
    </row>
    <row r="166" spans="1:12" ht="13.5" thickBot="1">
      <c r="A166" s="252" t="s">
        <v>561</v>
      </c>
      <c r="B166" s="252" t="s">
        <v>549</v>
      </c>
      <c r="C166" s="253">
        <v>108589</v>
      </c>
      <c r="D166" s="254">
        <v>108589</v>
      </c>
      <c r="E166" s="253">
        <v>0</v>
      </c>
      <c r="F166" s="254">
        <v>-108589</v>
      </c>
      <c r="G166" s="253">
        <v>0</v>
      </c>
      <c r="H166" s="253">
        <v>0</v>
      </c>
      <c r="I166" s="253">
        <v>0</v>
      </c>
      <c r="J166" s="253">
        <v>0</v>
      </c>
      <c r="K166" s="254">
        <v>-108589</v>
      </c>
      <c r="L166" s="253">
        <v>0</v>
      </c>
    </row>
    <row r="167" spans="1:12" ht="13.5" thickBot="1">
      <c r="A167" s="252" t="s">
        <v>562</v>
      </c>
      <c r="B167" s="252" t="s">
        <v>549</v>
      </c>
      <c r="C167" s="253">
        <v>298150</v>
      </c>
      <c r="D167" s="254">
        <v>298150</v>
      </c>
      <c r="E167" s="253">
        <v>0</v>
      </c>
      <c r="F167" s="254">
        <v>-298150</v>
      </c>
      <c r="G167" s="253">
        <v>0</v>
      </c>
      <c r="H167" s="253">
        <v>0</v>
      </c>
      <c r="I167" s="253">
        <v>0</v>
      </c>
      <c r="J167" s="253">
        <v>0</v>
      </c>
      <c r="K167" s="254">
        <v>-298150</v>
      </c>
      <c r="L167" s="253">
        <v>0</v>
      </c>
    </row>
    <row r="168" spans="1:12" ht="13.5" thickBot="1">
      <c r="A168" s="252" t="s">
        <v>563</v>
      </c>
      <c r="B168" s="252" t="s">
        <v>549</v>
      </c>
      <c r="C168" s="253">
        <v>472361</v>
      </c>
      <c r="D168" s="254">
        <v>472361</v>
      </c>
      <c r="E168" s="253">
        <v>0</v>
      </c>
      <c r="F168" s="254">
        <v>-472361</v>
      </c>
      <c r="G168" s="253">
        <v>0</v>
      </c>
      <c r="H168" s="253">
        <v>0</v>
      </c>
      <c r="I168" s="253">
        <v>0</v>
      </c>
      <c r="J168" s="253">
        <v>0</v>
      </c>
      <c r="K168" s="254">
        <v>-472361</v>
      </c>
      <c r="L168" s="253">
        <v>0</v>
      </c>
    </row>
    <row r="169" spans="1:12" ht="13.5" thickBot="1">
      <c r="A169" s="252" t="s">
        <v>564</v>
      </c>
      <c r="B169" s="252" t="s">
        <v>549</v>
      </c>
      <c r="C169" s="253">
        <v>7264</v>
      </c>
      <c r="D169" s="254">
        <v>7264</v>
      </c>
      <c r="E169" s="253">
        <v>0</v>
      </c>
      <c r="F169" s="254">
        <v>-7264</v>
      </c>
      <c r="G169" s="253">
        <v>0</v>
      </c>
      <c r="H169" s="253">
        <v>0</v>
      </c>
      <c r="I169" s="253">
        <v>0</v>
      </c>
      <c r="J169" s="253">
        <v>0</v>
      </c>
      <c r="K169" s="254">
        <v>-7264</v>
      </c>
      <c r="L169" s="253">
        <v>0</v>
      </c>
    </row>
    <row r="170" spans="1:12" ht="13.5" thickBot="1">
      <c r="A170" s="252" t="s">
        <v>565</v>
      </c>
      <c r="B170" s="252" t="s">
        <v>549</v>
      </c>
      <c r="C170" s="253">
        <v>2542722</v>
      </c>
      <c r="D170" s="254">
        <v>2542722</v>
      </c>
      <c r="E170" s="253">
        <v>0</v>
      </c>
      <c r="F170" s="254">
        <v>-2542722</v>
      </c>
      <c r="G170" s="253">
        <v>0</v>
      </c>
      <c r="H170" s="253">
        <v>0</v>
      </c>
      <c r="I170" s="253">
        <v>0</v>
      </c>
      <c r="J170" s="253">
        <v>0</v>
      </c>
      <c r="K170" s="254">
        <v>-2542722</v>
      </c>
      <c r="L170" s="253">
        <v>0</v>
      </c>
    </row>
    <row r="171" spans="1:12" ht="13.5" thickBot="1">
      <c r="A171" s="252" t="s">
        <v>566</v>
      </c>
      <c r="B171" s="252" t="s">
        <v>549</v>
      </c>
      <c r="C171" s="253">
        <v>34469</v>
      </c>
      <c r="D171" s="254">
        <v>34469</v>
      </c>
      <c r="E171" s="253">
        <v>0</v>
      </c>
      <c r="F171" s="254">
        <v>-34469</v>
      </c>
      <c r="G171" s="253">
        <v>0</v>
      </c>
      <c r="H171" s="253">
        <v>0</v>
      </c>
      <c r="I171" s="253">
        <v>0</v>
      </c>
      <c r="J171" s="253">
        <v>0</v>
      </c>
      <c r="K171" s="254">
        <v>-34469</v>
      </c>
      <c r="L171" s="253">
        <v>0</v>
      </c>
    </row>
    <row r="172" spans="1:12" ht="13.5" thickBot="1">
      <c r="A172" s="252" t="s">
        <v>567</v>
      </c>
      <c r="B172" s="252" t="s">
        <v>549</v>
      </c>
      <c r="C172" s="253">
        <v>1042945</v>
      </c>
      <c r="D172" s="254">
        <v>1042945</v>
      </c>
      <c r="E172" s="253">
        <v>0</v>
      </c>
      <c r="F172" s="254">
        <v>-1042945</v>
      </c>
      <c r="G172" s="253">
        <v>0</v>
      </c>
      <c r="H172" s="253">
        <v>0</v>
      </c>
      <c r="I172" s="253">
        <v>0</v>
      </c>
      <c r="J172" s="253">
        <v>0</v>
      </c>
      <c r="K172" s="254">
        <v>-1042945</v>
      </c>
      <c r="L172" s="253">
        <v>0</v>
      </c>
    </row>
    <row r="173" spans="1:12" ht="13.5" thickBot="1">
      <c r="A173" s="252" t="s">
        <v>568</v>
      </c>
      <c r="B173" s="252" t="s">
        <v>549</v>
      </c>
      <c r="C173" s="253">
        <v>61626</v>
      </c>
      <c r="D173" s="254">
        <v>61626</v>
      </c>
      <c r="E173" s="253">
        <v>0</v>
      </c>
      <c r="F173" s="254">
        <v>-61626</v>
      </c>
      <c r="G173" s="253">
        <v>0</v>
      </c>
      <c r="H173" s="253">
        <v>0</v>
      </c>
      <c r="I173" s="253">
        <v>0</v>
      </c>
      <c r="J173" s="253">
        <v>0</v>
      </c>
      <c r="K173" s="254">
        <v>-61626</v>
      </c>
      <c r="L173" s="253">
        <v>0</v>
      </c>
    </row>
    <row r="174" spans="1:12" ht="13.5" thickBot="1">
      <c r="A174" s="252" t="s">
        <v>569</v>
      </c>
      <c r="B174" s="252" t="s">
        <v>549</v>
      </c>
      <c r="C174" s="253">
        <v>880151</v>
      </c>
      <c r="D174" s="254">
        <v>880151</v>
      </c>
      <c r="E174" s="253">
        <v>0</v>
      </c>
      <c r="F174" s="254">
        <v>-880151</v>
      </c>
      <c r="G174" s="253">
        <v>0</v>
      </c>
      <c r="H174" s="253">
        <v>0</v>
      </c>
      <c r="I174" s="253">
        <v>0</v>
      </c>
      <c r="J174" s="253">
        <v>0</v>
      </c>
      <c r="K174" s="254">
        <v>-880151</v>
      </c>
      <c r="L174" s="253">
        <v>0</v>
      </c>
    </row>
    <row r="175" spans="1:12" ht="13.5" thickBot="1">
      <c r="A175" s="252" t="s">
        <v>570</v>
      </c>
      <c r="B175" s="252" t="s">
        <v>549</v>
      </c>
      <c r="C175" s="253">
        <v>95408</v>
      </c>
      <c r="D175" s="254">
        <v>95408</v>
      </c>
      <c r="E175" s="254">
        <v>9540.8</v>
      </c>
      <c r="F175" s="254">
        <v>-85867.2</v>
      </c>
      <c r="G175" s="253">
        <v>0</v>
      </c>
      <c r="H175" s="253">
        <v>0</v>
      </c>
      <c r="I175" s="253">
        <v>0</v>
      </c>
      <c r="J175" s="253">
        <v>0</v>
      </c>
      <c r="K175" s="254">
        <v>-85867.2</v>
      </c>
      <c r="L175" s="253">
        <v>0</v>
      </c>
    </row>
    <row r="176" spans="1:12" ht="13.5" thickBot="1">
      <c r="A176" s="252" t="s">
        <v>571</v>
      </c>
      <c r="B176" s="252" t="s">
        <v>549</v>
      </c>
      <c r="C176" s="253">
        <v>5995</v>
      </c>
      <c r="D176" s="254">
        <v>5995</v>
      </c>
      <c r="E176" s="254">
        <v>1199</v>
      </c>
      <c r="F176" s="254">
        <v>-4796</v>
      </c>
      <c r="G176" s="253">
        <v>0</v>
      </c>
      <c r="H176" s="253">
        <v>0</v>
      </c>
      <c r="I176" s="253">
        <v>0</v>
      </c>
      <c r="J176" s="253">
        <v>0</v>
      </c>
      <c r="K176" s="254">
        <v>-4796</v>
      </c>
      <c r="L176" s="253">
        <v>0</v>
      </c>
    </row>
    <row r="177" spans="1:12" ht="13.5" thickBot="1">
      <c r="A177" s="252" t="s">
        <v>572</v>
      </c>
      <c r="B177" s="252" t="s">
        <v>573</v>
      </c>
      <c r="C177" s="253">
        <v>178169</v>
      </c>
      <c r="D177" s="254">
        <v>44774.86</v>
      </c>
      <c r="E177" s="254">
        <v>8908.45</v>
      </c>
      <c r="F177" s="253">
        <v>0</v>
      </c>
      <c r="G177" s="253">
        <v>0</v>
      </c>
      <c r="H177" s="253">
        <v>0</v>
      </c>
      <c r="I177" s="253">
        <v>0</v>
      </c>
      <c r="J177" s="253">
        <v>0</v>
      </c>
      <c r="K177" s="253">
        <v>0</v>
      </c>
      <c r="L177" s="253">
        <v>0</v>
      </c>
    </row>
    <row r="178" spans="1:12" ht="13.5" thickBot="1">
      <c r="A178" s="252" t="s">
        <v>574</v>
      </c>
      <c r="B178" s="252" t="s">
        <v>549</v>
      </c>
      <c r="C178" s="253">
        <v>243925</v>
      </c>
      <c r="D178" s="254">
        <v>243925</v>
      </c>
      <c r="E178" s="253">
        <v>0</v>
      </c>
      <c r="F178" s="254">
        <v>-243925</v>
      </c>
      <c r="G178" s="253">
        <v>0</v>
      </c>
      <c r="H178" s="253">
        <v>0</v>
      </c>
      <c r="I178" s="253">
        <v>0</v>
      </c>
      <c r="J178" s="253">
        <v>0</v>
      </c>
      <c r="K178" s="254">
        <v>-243925</v>
      </c>
      <c r="L178" s="253">
        <v>0</v>
      </c>
    </row>
    <row r="179" spans="1:12" ht="13.5" thickBot="1">
      <c r="A179" s="252" t="s">
        <v>575</v>
      </c>
      <c r="B179" s="252" t="s">
        <v>573</v>
      </c>
      <c r="C179" s="253">
        <v>10275</v>
      </c>
      <c r="D179" s="254">
        <v>10275</v>
      </c>
      <c r="E179" s="254">
        <v>2055</v>
      </c>
      <c r="F179" s="253">
        <v>0</v>
      </c>
      <c r="G179" s="253">
        <v>0</v>
      </c>
      <c r="H179" s="253">
        <v>0</v>
      </c>
      <c r="I179" s="253">
        <v>0</v>
      </c>
      <c r="J179" s="253">
        <v>0</v>
      </c>
      <c r="K179" s="253">
        <v>0</v>
      </c>
      <c r="L179" s="253">
        <v>0</v>
      </c>
    </row>
    <row r="180" spans="1:12" ht="13.5" thickBot="1">
      <c r="A180" s="252" t="s">
        <v>576</v>
      </c>
      <c r="B180" s="252" t="s">
        <v>549</v>
      </c>
      <c r="C180" s="253">
        <v>211591</v>
      </c>
      <c r="D180" s="254">
        <v>211591</v>
      </c>
      <c r="E180" s="253">
        <v>0</v>
      </c>
      <c r="F180" s="254">
        <v>-211591</v>
      </c>
      <c r="G180" s="253">
        <v>0</v>
      </c>
      <c r="H180" s="253">
        <v>0</v>
      </c>
      <c r="I180" s="253">
        <v>0</v>
      </c>
      <c r="J180" s="253">
        <v>0</v>
      </c>
      <c r="K180" s="254">
        <v>-211591</v>
      </c>
      <c r="L180" s="253">
        <v>0</v>
      </c>
    </row>
    <row r="181" spans="1:12" ht="13.5" thickBot="1">
      <c r="A181" s="252" t="s">
        <v>577</v>
      </c>
      <c r="B181" s="252" t="s">
        <v>573</v>
      </c>
      <c r="C181" s="253">
        <v>10952</v>
      </c>
      <c r="D181" s="254">
        <v>10952</v>
      </c>
      <c r="E181" s="254">
        <v>2190.4</v>
      </c>
      <c r="F181" s="253">
        <v>0</v>
      </c>
      <c r="G181" s="253">
        <v>0</v>
      </c>
      <c r="H181" s="253">
        <v>-896.97</v>
      </c>
      <c r="I181" s="253">
        <v>0</v>
      </c>
      <c r="J181" s="253">
        <v>0</v>
      </c>
      <c r="K181" s="253">
        <v>-896.97</v>
      </c>
      <c r="L181" s="253">
        <v>0</v>
      </c>
    </row>
    <row r="182" spans="1:12" ht="13.5" thickBot="1">
      <c r="A182" s="252" t="s">
        <v>578</v>
      </c>
      <c r="B182" s="252" t="s">
        <v>549</v>
      </c>
      <c r="C182" s="253">
        <v>1977148</v>
      </c>
      <c r="D182" s="254">
        <v>1977148</v>
      </c>
      <c r="E182" s="253">
        <v>0</v>
      </c>
      <c r="F182" s="254">
        <v>-1977148</v>
      </c>
      <c r="G182" s="253">
        <v>0</v>
      </c>
      <c r="H182" s="253">
        <v>0</v>
      </c>
      <c r="I182" s="253">
        <v>0</v>
      </c>
      <c r="J182" s="253">
        <v>0</v>
      </c>
      <c r="K182" s="254">
        <v>-1977148</v>
      </c>
      <c r="L182" s="253">
        <v>0</v>
      </c>
    </row>
    <row r="183" spans="1:12" ht="13.5" thickBot="1">
      <c r="A183" s="252" t="s">
        <v>579</v>
      </c>
      <c r="B183" s="252" t="s">
        <v>549</v>
      </c>
      <c r="C183" s="253">
        <v>681341</v>
      </c>
      <c r="D183" s="254">
        <v>681341</v>
      </c>
      <c r="E183" s="253">
        <v>0</v>
      </c>
      <c r="F183" s="254">
        <v>-681341</v>
      </c>
      <c r="G183" s="253">
        <v>0</v>
      </c>
      <c r="H183" s="253">
        <v>0</v>
      </c>
      <c r="I183" s="253">
        <v>0</v>
      </c>
      <c r="J183" s="253">
        <v>0</v>
      </c>
      <c r="K183" s="254">
        <v>-681341</v>
      </c>
      <c r="L183" s="253">
        <v>0</v>
      </c>
    </row>
    <row r="184" spans="1:12" ht="13.5" thickBot="1">
      <c r="A184" s="252" t="s">
        <v>580</v>
      </c>
      <c r="B184" s="252" t="s">
        <v>549</v>
      </c>
      <c r="C184" s="253">
        <v>12269</v>
      </c>
      <c r="D184" s="254">
        <v>122690</v>
      </c>
      <c r="E184" s="253">
        <v>0</v>
      </c>
      <c r="F184" s="254">
        <v>-122690</v>
      </c>
      <c r="G184" s="253">
        <v>0</v>
      </c>
      <c r="H184" s="253">
        <v>0</v>
      </c>
      <c r="I184" s="253">
        <v>0</v>
      </c>
      <c r="J184" s="253">
        <v>0</v>
      </c>
      <c r="K184" s="254">
        <v>-122690</v>
      </c>
      <c r="L184" s="253">
        <v>0</v>
      </c>
    </row>
    <row r="185" spans="1:12" ht="13.5" thickBot="1">
      <c r="A185" s="252" t="s">
        <v>581</v>
      </c>
      <c r="B185" s="252" t="s">
        <v>573</v>
      </c>
      <c r="C185" s="253">
        <v>41452</v>
      </c>
      <c r="D185" s="254">
        <v>41452</v>
      </c>
      <c r="E185" s="254">
        <v>24042.16</v>
      </c>
      <c r="F185" s="253">
        <v>0</v>
      </c>
      <c r="G185" s="253">
        <v>0</v>
      </c>
      <c r="H185" s="253">
        <v>-829.04</v>
      </c>
      <c r="I185" s="253">
        <v>0</v>
      </c>
      <c r="J185" s="253">
        <v>0</v>
      </c>
      <c r="K185" s="253">
        <v>-829.04</v>
      </c>
      <c r="L185" s="254">
        <v>1243.56</v>
      </c>
    </row>
    <row r="186" spans="1:12" ht="13.5" thickBot="1">
      <c r="A186" s="252" t="s">
        <v>582</v>
      </c>
      <c r="B186" s="252" t="s">
        <v>549</v>
      </c>
      <c r="C186" s="253">
        <v>195594</v>
      </c>
      <c r="D186" s="254">
        <v>93763.67</v>
      </c>
      <c r="E186" s="254">
        <v>156475.2</v>
      </c>
      <c r="F186" s="254">
        <v>62711.53</v>
      </c>
      <c r="G186" s="253">
        <v>0</v>
      </c>
      <c r="H186" s="253">
        <v>0</v>
      </c>
      <c r="I186" s="253">
        <v>0</v>
      </c>
      <c r="J186" s="253">
        <v>0</v>
      </c>
      <c r="K186" s="254">
        <v>62711.53</v>
      </c>
      <c r="L186" s="253">
        <v>0</v>
      </c>
    </row>
    <row r="187" spans="1:12" ht="13.5" thickBot="1">
      <c r="A187" s="252" t="s">
        <v>583</v>
      </c>
      <c r="B187" s="252" t="s">
        <v>549</v>
      </c>
      <c r="C187" s="253">
        <v>159263</v>
      </c>
      <c r="D187" s="254">
        <v>159263</v>
      </c>
      <c r="E187" s="253">
        <v>0</v>
      </c>
      <c r="F187" s="254">
        <v>-159263</v>
      </c>
      <c r="G187" s="253">
        <v>0</v>
      </c>
      <c r="H187" s="253">
        <v>0</v>
      </c>
      <c r="I187" s="253">
        <v>0</v>
      </c>
      <c r="J187" s="253">
        <v>0</v>
      </c>
      <c r="K187" s="254">
        <v>-159263</v>
      </c>
      <c r="L187" s="253">
        <v>0</v>
      </c>
    </row>
    <row r="188" spans="1:12" ht="13.5" thickBot="1">
      <c r="A188" s="252" t="s">
        <v>584</v>
      </c>
      <c r="B188" s="252" t="s">
        <v>549</v>
      </c>
      <c r="C188" s="253">
        <v>430250</v>
      </c>
      <c r="D188" s="254">
        <v>430250</v>
      </c>
      <c r="E188" s="253">
        <v>0</v>
      </c>
      <c r="F188" s="254">
        <v>-430250</v>
      </c>
      <c r="G188" s="253">
        <v>0</v>
      </c>
      <c r="H188" s="253">
        <v>0</v>
      </c>
      <c r="I188" s="253">
        <v>0</v>
      </c>
      <c r="J188" s="253">
        <v>0</v>
      </c>
      <c r="K188" s="254">
        <v>-430250</v>
      </c>
      <c r="L188" s="253">
        <v>0</v>
      </c>
    </row>
    <row r="189" spans="1:12" ht="13.5" thickBot="1">
      <c r="A189" s="252" t="s">
        <v>585</v>
      </c>
      <c r="B189" s="252" t="s">
        <v>549</v>
      </c>
      <c r="C189" s="253">
        <v>24484</v>
      </c>
      <c r="D189" s="254">
        <v>24484</v>
      </c>
      <c r="E189" s="253">
        <v>0</v>
      </c>
      <c r="F189" s="254">
        <v>-24484</v>
      </c>
      <c r="G189" s="253">
        <v>0</v>
      </c>
      <c r="H189" s="253">
        <v>0</v>
      </c>
      <c r="I189" s="253">
        <v>0</v>
      </c>
      <c r="J189" s="253">
        <v>0</v>
      </c>
      <c r="K189" s="254">
        <v>-24484</v>
      </c>
      <c r="L189" s="253">
        <v>0</v>
      </c>
    </row>
    <row r="190" spans="1:12" ht="23.25" thickBot="1">
      <c r="A190" s="252" t="s">
        <v>586</v>
      </c>
      <c r="B190" s="252" t="s">
        <v>549</v>
      </c>
      <c r="C190" s="253">
        <v>1969609</v>
      </c>
      <c r="D190" s="254">
        <v>1969609</v>
      </c>
      <c r="E190" s="253">
        <v>0</v>
      </c>
      <c r="F190" s="254">
        <v>-1969609</v>
      </c>
      <c r="G190" s="253">
        <v>0</v>
      </c>
      <c r="H190" s="253">
        <v>0</v>
      </c>
      <c r="I190" s="253">
        <v>0</v>
      </c>
      <c r="J190" s="253">
        <v>0</v>
      </c>
      <c r="K190" s="254">
        <v>-1969609</v>
      </c>
      <c r="L190" s="253">
        <v>0</v>
      </c>
    </row>
    <row r="191" spans="1:12" ht="23.25" thickBot="1">
      <c r="A191" s="252" t="s">
        <v>587</v>
      </c>
      <c r="B191" s="252" t="s">
        <v>549</v>
      </c>
      <c r="C191" s="253">
        <v>83234</v>
      </c>
      <c r="D191" s="254">
        <v>83234</v>
      </c>
      <c r="E191" s="253">
        <v>0</v>
      </c>
      <c r="F191" s="254">
        <v>-83234</v>
      </c>
      <c r="G191" s="253">
        <v>0</v>
      </c>
      <c r="H191" s="253">
        <v>0</v>
      </c>
      <c r="I191" s="253">
        <v>0</v>
      </c>
      <c r="J191" s="253">
        <v>0</v>
      </c>
      <c r="K191" s="254">
        <v>-83234</v>
      </c>
      <c r="L191" s="253">
        <v>0</v>
      </c>
    </row>
    <row r="192" spans="1:12" ht="13.5" thickBot="1">
      <c r="A192" s="252" t="s">
        <v>588</v>
      </c>
      <c r="B192" s="252" t="s">
        <v>549</v>
      </c>
      <c r="C192" s="253">
        <v>2070393</v>
      </c>
      <c r="D192" s="254">
        <v>2070393</v>
      </c>
      <c r="E192" s="253">
        <v>0</v>
      </c>
      <c r="F192" s="254">
        <v>-2070393</v>
      </c>
      <c r="G192" s="253">
        <v>0</v>
      </c>
      <c r="H192" s="253">
        <v>0</v>
      </c>
      <c r="I192" s="253">
        <v>0</v>
      </c>
      <c r="J192" s="253">
        <v>0</v>
      </c>
      <c r="K192" s="254">
        <v>-2070393</v>
      </c>
      <c r="L192" s="253">
        <v>0</v>
      </c>
    </row>
    <row r="193" spans="1:12" ht="13.5" thickBot="1">
      <c r="A193" s="252" t="s">
        <v>589</v>
      </c>
      <c r="B193" s="252" t="s">
        <v>549</v>
      </c>
      <c r="C193" s="253">
        <v>595051</v>
      </c>
      <c r="D193" s="254">
        <v>595051</v>
      </c>
      <c r="E193" s="253">
        <v>0</v>
      </c>
      <c r="F193" s="254">
        <v>-595051</v>
      </c>
      <c r="G193" s="253">
        <v>0</v>
      </c>
      <c r="H193" s="253">
        <v>0</v>
      </c>
      <c r="I193" s="253">
        <v>0</v>
      </c>
      <c r="J193" s="253">
        <v>0</v>
      </c>
      <c r="K193" s="254">
        <v>-595051</v>
      </c>
      <c r="L193" s="253">
        <v>0</v>
      </c>
    </row>
    <row r="194" spans="1:12" ht="13.5" thickBot="1">
      <c r="A194" s="252" t="s">
        <v>590</v>
      </c>
      <c r="B194" s="252" t="s">
        <v>549</v>
      </c>
      <c r="C194" s="253">
        <v>495493</v>
      </c>
      <c r="D194" s="254">
        <v>495493</v>
      </c>
      <c r="E194" s="253">
        <v>0</v>
      </c>
      <c r="F194" s="254">
        <v>-495493</v>
      </c>
      <c r="G194" s="253">
        <v>0</v>
      </c>
      <c r="H194" s="253">
        <v>0</v>
      </c>
      <c r="I194" s="253">
        <v>0</v>
      </c>
      <c r="J194" s="253">
        <v>0</v>
      </c>
      <c r="K194" s="254">
        <v>-495493</v>
      </c>
      <c r="L194" s="253">
        <v>0</v>
      </c>
    </row>
    <row r="195" spans="1:12" ht="13.5" thickBot="1">
      <c r="A195" s="252" t="s">
        <v>591</v>
      </c>
      <c r="B195" s="252" t="s">
        <v>573</v>
      </c>
      <c r="C195" s="253">
        <v>43210</v>
      </c>
      <c r="D195" s="254">
        <v>43210</v>
      </c>
      <c r="E195" s="254">
        <v>8642</v>
      </c>
      <c r="F195" s="253">
        <v>0</v>
      </c>
      <c r="G195" s="253">
        <v>0</v>
      </c>
      <c r="H195" s="253">
        <v>0</v>
      </c>
      <c r="I195" s="253">
        <v>0</v>
      </c>
      <c r="J195" s="253">
        <v>0</v>
      </c>
      <c r="K195" s="253">
        <v>0</v>
      </c>
      <c r="L195" s="253">
        <v>0</v>
      </c>
    </row>
    <row r="196" spans="1:12" ht="13.5" thickBot="1">
      <c r="A196" s="252" t="s">
        <v>592</v>
      </c>
      <c r="B196" s="252" t="s">
        <v>549</v>
      </c>
      <c r="C196" s="253">
        <v>837607</v>
      </c>
      <c r="D196" s="254">
        <v>837607</v>
      </c>
      <c r="E196" s="253">
        <v>0</v>
      </c>
      <c r="F196" s="254">
        <v>-837607</v>
      </c>
      <c r="G196" s="253">
        <v>0</v>
      </c>
      <c r="H196" s="253">
        <v>0</v>
      </c>
      <c r="I196" s="253">
        <v>0</v>
      </c>
      <c r="J196" s="253">
        <v>0</v>
      </c>
      <c r="K196" s="254">
        <v>-837607</v>
      </c>
      <c r="L196" s="253">
        <v>0</v>
      </c>
    </row>
    <row r="197" spans="1:12" ht="13.5" thickBot="1">
      <c r="A197" s="252" t="s">
        <v>593</v>
      </c>
      <c r="B197" s="252" t="s">
        <v>549</v>
      </c>
      <c r="C197" s="253">
        <v>1039</v>
      </c>
      <c r="D197" s="253">
        <v>160.55</v>
      </c>
      <c r="E197" s="254">
        <v>68345.42</v>
      </c>
      <c r="F197" s="254">
        <v>68184.87</v>
      </c>
      <c r="G197" s="253">
        <v>0</v>
      </c>
      <c r="H197" s="253">
        <v>0</v>
      </c>
      <c r="I197" s="253">
        <v>0</v>
      </c>
      <c r="J197" s="253">
        <v>0</v>
      </c>
      <c r="K197" s="254">
        <v>68184.87</v>
      </c>
      <c r="L197" s="253">
        <v>0</v>
      </c>
    </row>
    <row r="198" spans="1:12" ht="13.5" thickBot="1">
      <c r="A198" s="252" t="s">
        <v>594</v>
      </c>
      <c r="B198" s="252" t="s">
        <v>549</v>
      </c>
      <c r="C198" s="253">
        <v>263993</v>
      </c>
      <c r="D198" s="254">
        <v>263993</v>
      </c>
      <c r="E198" s="253">
        <v>0</v>
      </c>
      <c r="F198" s="254">
        <v>-263993</v>
      </c>
      <c r="G198" s="253">
        <v>0</v>
      </c>
      <c r="H198" s="253">
        <v>0</v>
      </c>
      <c r="I198" s="253">
        <v>0</v>
      </c>
      <c r="J198" s="253">
        <v>0</v>
      </c>
      <c r="K198" s="254">
        <v>-263993</v>
      </c>
      <c r="L198" s="253">
        <v>0</v>
      </c>
    </row>
    <row r="199" spans="1:12" ht="13.5" thickBot="1">
      <c r="A199" s="362" t="s">
        <v>595</v>
      </c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4"/>
    </row>
    <row r="200" spans="1:12" ht="13.5" thickBot="1">
      <c r="A200" s="252" t="s">
        <v>596</v>
      </c>
      <c r="B200" s="252" t="s">
        <v>549</v>
      </c>
      <c r="C200" s="253">
        <v>60</v>
      </c>
      <c r="D200" s="254">
        <v>211050</v>
      </c>
      <c r="E200" s="253">
        <v>0</v>
      </c>
      <c r="F200" s="254">
        <v>-211050</v>
      </c>
      <c r="G200" s="253">
        <v>0</v>
      </c>
      <c r="H200" s="253">
        <v>0</v>
      </c>
      <c r="I200" s="253">
        <v>0</v>
      </c>
      <c r="J200" s="253">
        <v>0</v>
      </c>
      <c r="K200" s="254">
        <v>-211050</v>
      </c>
      <c r="L200" s="253">
        <v>0</v>
      </c>
    </row>
    <row r="201" spans="1:12" ht="13.5" thickBot="1">
      <c r="A201" s="362" t="s">
        <v>130</v>
      </c>
      <c r="B201" s="363"/>
      <c r="C201" s="363"/>
      <c r="D201" s="363"/>
      <c r="E201" s="363"/>
      <c r="F201" s="363"/>
      <c r="G201" s="363"/>
      <c r="H201" s="363"/>
      <c r="I201" s="363"/>
      <c r="J201" s="363"/>
      <c r="K201" s="363"/>
      <c r="L201" s="364"/>
    </row>
    <row r="202" spans="1:12" ht="13.5" thickBot="1">
      <c r="A202" s="252" t="s">
        <v>597</v>
      </c>
      <c r="B202" s="252" t="s">
        <v>549</v>
      </c>
      <c r="C202" s="253">
        <v>336</v>
      </c>
      <c r="D202" s="254">
        <v>600957.83</v>
      </c>
      <c r="E202" s="253">
        <v>0</v>
      </c>
      <c r="F202" s="254">
        <v>-600957.83</v>
      </c>
      <c r="G202" s="253">
        <v>0</v>
      </c>
      <c r="H202" s="253">
        <v>0</v>
      </c>
      <c r="I202" s="253">
        <v>0</v>
      </c>
      <c r="J202" s="253">
        <v>0</v>
      </c>
      <c r="K202" s="254">
        <v>-600957.83</v>
      </c>
      <c r="L202" s="253">
        <v>0</v>
      </c>
    </row>
    <row r="203" spans="1:12" ht="13.5" thickBot="1">
      <c r="A203" s="252" t="s">
        <v>598</v>
      </c>
      <c r="B203" s="252" t="s">
        <v>573</v>
      </c>
      <c r="C203" s="253">
        <v>1000</v>
      </c>
      <c r="D203" s="253">
        <v>697.32</v>
      </c>
      <c r="E203" s="253">
        <v>728</v>
      </c>
      <c r="F203" s="253">
        <v>0</v>
      </c>
      <c r="G203" s="253">
        <v>0</v>
      </c>
      <c r="H203" s="253">
        <v>4.5</v>
      </c>
      <c r="I203" s="253">
        <v>0</v>
      </c>
      <c r="J203" s="253">
        <v>0</v>
      </c>
      <c r="K203" s="253">
        <v>4.5</v>
      </c>
      <c r="L203" s="253">
        <v>-4.2</v>
      </c>
    </row>
    <row r="204" spans="1:12" ht="13.5" thickBot="1">
      <c r="A204" s="252" t="s">
        <v>601</v>
      </c>
      <c r="B204" s="252" t="s">
        <v>573</v>
      </c>
      <c r="C204" s="253">
        <v>23700</v>
      </c>
      <c r="D204" s="254">
        <v>20592.8</v>
      </c>
      <c r="E204" s="254">
        <v>19197</v>
      </c>
      <c r="F204" s="253">
        <v>0</v>
      </c>
      <c r="G204" s="253">
        <v>0</v>
      </c>
      <c r="H204" s="253">
        <v>0</v>
      </c>
      <c r="I204" s="253">
        <v>0</v>
      </c>
      <c r="J204" s="253">
        <v>0</v>
      </c>
      <c r="K204" s="253">
        <v>0</v>
      </c>
      <c r="L204" s="253">
        <v>0</v>
      </c>
    </row>
    <row r="205" spans="1:12" ht="13.5" thickBot="1">
      <c r="A205" s="252" t="s">
        <v>602</v>
      </c>
      <c r="B205" s="252" t="s">
        <v>573</v>
      </c>
      <c r="C205" s="253">
        <v>25253</v>
      </c>
      <c r="D205" s="254">
        <v>21436.7</v>
      </c>
      <c r="E205" s="254">
        <v>21803.44</v>
      </c>
      <c r="F205" s="253">
        <v>0</v>
      </c>
      <c r="G205" s="253">
        <v>0</v>
      </c>
      <c r="H205" s="253">
        <v>-419.2</v>
      </c>
      <c r="I205" s="253">
        <v>0</v>
      </c>
      <c r="J205" s="253">
        <v>0</v>
      </c>
      <c r="K205" s="253">
        <v>-419.2</v>
      </c>
      <c r="L205" s="253">
        <v>-747.49</v>
      </c>
    </row>
    <row r="206" spans="1:12" ht="13.5" thickBot="1">
      <c r="A206" s="362" t="s">
        <v>603</v>
      </c>
      <c r="B206" s="363"/>
      <c r="C206" s="363"/>
      <c r="D206" s="363"/>
      <c r="E206" s="363"/>
      <c r="F206" s="363"/>
      <c r="G206" s="363"/>
      <c r="H206" s="363"/>
      <c r="I206" s="363"/>
      <c r="J206" s="363"/>
      <c r="K206" s="363"/>
      <c r="L206" s="364"/>
    </row>
    <row r="207" spans="1:12" ht="13.5" thickBot="1">
      <c r="A207" s="252" t="s">
        <v>604</v>
      </c>
      <c r="B207" s="252" t="s">
        <v>549</v>
      </c>
      <c r="C207" s="253">
        <v>2020.69</v>
      </c>
      <c r="D207" s="254">
        <v>244478.75</v>
      </c>
      <c r="E207" s="253">
        <v>0</v>
      </c>
      <c r="F207" s="254">
        <v>-244478.75</v>
      </c>
      <c r="G207" s="253">
        <v>0</v>
      </c>
      <c r="H207" s="253">
        <v>0</v>
      </c>
      <c r="I207" s="253">
        <v>0</v>
      </c>
      <c r="J207" s="253">
        <v>0</v>
      </c>
      <c r="K207" s="254">
        <v>-244478.75</v>
      </c>
      <c r="L207" s="253">
        <v>0</v>
      </c>
    </row>
    <row r="208" spans="1:12" ht="13.5" thickBot="1">
      <c r="A208" s="251" t="s">
        <v>605</v>
      </c>
      <c r="B208" s="251">
        <v>51</v>
      </c>
      <c r="C208" s="252"/>
      <c r="D208" s="255">
        <v>29472068.88</v>
      </c>
      <c r="E208" s="255">
        <v>323126.87</v>
      </c>
      <c r="F208" s="255">
        <v>-29043117.78</v>
      </c>
      <c r="G208" s="256">
        <v>0</v>
      </c>
      <c r="H208" s="255">
        <v>-2140.71</v>
      </c>
      <c r="I208" s="256">
        <v>0</v>
      </c>
      <c r="J208" s="256">
        <v>0</v>
      </c>
      <c r="K208" s="255">
        <v>-29045258.49</v>
      </c>
      <c r="L208" s="256">
        <v>491.87</v>
      </c>
    </row>
    <row r="210" spans="1:6" ht="12.75">
      <c r="A210" s="4" t="s">
        <v>163</v>
      </c>
      <c r="B210" s="242"/>
      <c r="C210" s="242"/>
      <c r="F210" s="257" t="s">
        <v>369</v>
      </c>
    </row>
    <row r="211" spans="1:10" ht="12.75" customHeight="1">
      <c r="A211" s="4" t="s">
        <v>509</v>
      </c>
      <c r="J211" s="257"/>
    </row>
    <row r="213" spans="3:5" ht="12.75">
      <c r="C213" s="67"/>
      <c r="D213" s="45"/>
      <c r="E213" s="46"/>
    </row>
    <row r="214" spans="4:5" ht="12.75">
      <c r="D214" s="19"/>
      <c r="E214" s="19"/>
    </row>
  </sheetData>
  <sheetProtection/>
  <mergeCells count="24">
    <mergeCell ref="A153:L153"/>
    <mergeCell ref="A199:L199"/>
    <mergeCell ref="A201:L201"/>
    <mergeCell ref="A206:L206"/>
    <mergeCell ref="A146:L146"/>
    <mergeCell ref="A132:L132"/>
    <mergeCell ref="A134:L134"/>
    <mergeCell ref="A141:L141"/>
    <mergeCell ref="A79:L79"/>
    <mergeCell ref="B148:B151"/>
    <mergeCell ref="C148:C151"/>
    <mergeCell ref="L148:L151"/>
    <mergeCell ref="A74:L74"/>
    <mergeCell ref="A12:L12"/>
    <mergeCell ref="B81:B84"/>
    <mergeCell ref="C81:C84"/>
    <mergeCell ref="L81:L84"/>
    <mergeCell ref="A86:L86"/>
    <mergeCell ref="B14:B17"/>
    <mergeCell ref="C14:C17"/>
    <mergeCell ref="L14:L17"/>
    <mergeCell ref="A19:L19"/>
    <mergeCell ref="A65:L65"/>
    <mergeCell ref="A67:L6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2" width="9.140625" style="204" customWidth="1"/>
    <col min="3" max="3" width="18.7109375" style="204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4" t="s">
        <v>496</v>
      </c>
      <c r="B1" s="4"/>
      <c r="C1"/>
      <c r="D1"/>
      <c r="E1"/>
      <c r="F1"/>
      <c r="G1"/>
      <c r="H1"/>
      <c r="I1" s="283"/>
      <c r="J1" s="283"/>
      <c r="K1" s="123"/>
      <c r="L1" s="123"/>
      <c r="M1" s="123"/>
      <c r="N1" s="123"/>
      <c r="O1" s="123"/>
    </row>
    <row r="2" spans="1:15" ht="12.75">
      <c r="A2" s="4" t="s">
        <v>497</v>
      </c>
      <c r="B2" s="4"/>
      <c r="C2"/>
      <c r="D2"/>
      <c r="E2"/>
      <c r="F2"/>
      <c r="G2"/>
      <c r="H2"/>
      <c r="I2" s="283"/>
      <c r="J2" s="283"/>
      <c r="K2" s="123"/>
      <c r="L2" s="123"/>
      <c r="M2" s="123"/>
      <c r="N2" s="123"/>
      <c r="O2" s="123"/>
    </row>
    <row r="3" spans="1:15" ht="12.75">
      <c r="A3" s="4" t="s">
        <v>328</v>
      </c>
      <c r="B3" s="4"/>
      <c r="C3"/>
      <c r="D3"/>
      <c r="E3"/>
      <c r="F3"/>
      <c r="G3"/>
      <c r="H3"/>
      <c r="I3" s="283"/>
      <c r="J3" s="283"/>
      <c r="K3" s="123"/>
      <c r="L3" s="123"/>
      <c r="M3" s="123"/>
      <c r="N3" s="123"/>
      <c r="O3" s="123"/>
    </row>
    <row r="4" spans="1:15" ht="12.75">
      <c r="A4" s="4" t="s">
        <v>329</v>
      </c>
      <c r="B4" s="4"/>
      <c r="C4"/>
      <c r="D4"/>
      <c r="E4"/>
      <c r="F4"/>
      <c r="G4"/>
      <c r="H4"/>
      <c r="I4" s="283"/>
      <c r="J4" s="283"/>
      <c r="K4" s="123"/>
      <c r="L4" s="123"/>
      <c r="M4" s="123"/>
      <c r="N4" s="123"/>
      <c r="O4" s="123"/>
    </row>
    <row r="5" spans="1:15" ht="12.75">
      <c r="A5" s="4" t="s">
        <v>330</v>
      </c>
      <c r="B5" s="4"/>
      <c r="C5"/>
      <c r="D5"/>
      <c r="E5"/>
      <c r="F5"/>
      <c r="G5" s="77"/>
      <c r="H5"/>
      <c r="I5" s="283"/>
      <c r="J5" s="283"/>
      <c r="K5" s="123"/>
      <c r="L5" s="123"/>
      <c r="M5" s="123"/>
      <c r="N5" s="123"/>
      <c r="O5" s="123"/>
    </row>
    <row r="6" spans="1:15" ht="12.75">
      <c r="A6" s="4" t="s">
        <v>498</v>
      </c>
      <c r="B6" s="4"/>
      <c r="C6"/>
      <c r="D6"/>
      <c r="E6"/>
      <c r="F6"/>
      <c r="G6" s="77"/>
      <c r="H6"/>
      <c r="I6" s="283"/>
      <c r="J6" s="283"/>
      <c r="K6" s="123"/>
      <c r="L6" s="123"/>
      <c r="N6" s="123"/>
      <c r="O6" s="123"/>
    </row>
    <row r="7" spans="1:15" ht="12.75">
      <c r="A7" s="124"/>
      <c r="C7" s="203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32" t="s">
        <v>653</v>
      </c>
      <c r="C8" s="203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203"/>
      <c r="B9" s="203"/>
      <c r="C9" s="20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27" s="205" customFormat="1" ht="14.25">
      <c r="A10" s="413" t="s">
        <v>103</v>
      </c>
      <c r="B10" s="414"/>
      <c r="C10" s="414"/>
      <c r="D10" s="414"/>
      <c r="E10" s="415"/>
      <c r="F10" s="410" t="s">
        <v>1</v>
      </c>
      <c r="G10" s="404" t="s">
        <v>466</v>
      </c>
      <c r="H10" s="410" t="s">
        <v>1</v>
      </c>
      <c r="I10" s="383" t="s">
        <v>467</v>
      </c>
      <c r="J10" s="410" t="s">
        <v>1</v>
      </c>
      <c r="K10" s="383" t="s">
        <v>120</v>
      </c>
      <c r="L10" s="410" t="s">
        <v>1</v>
      </c>
      <c r="M10" s="383" t="s">
        <v>468</v>
      </c>
      <c r="N10" s="410" t="s">
        <v>1</v>
      </c>
      <c r="O10" s="383" t="s">
        <v>127</v>
      </c>
      <c r="Q10" s="245"/>
      <c r="R10"/>
      <c r="S10"/>
      <c r="T10"/>
      <c r="U10"/>
      <c r="V10"/>
      <c r="W10"/>
      <c r="X10"/>
      <c r="Y10"/>
      <c r="Z10"/>
      <c r="AA10"/>
    </row>
    <row r="11" spans="1:27" s="205" customFormat="1" ht="15" customHeight="1">
      <c r="A11" s="392" t="s">
        <v>453</v>
      </c>
      <c r="B11" s="393"/>
      <c r="C11" s="394"/>
      <c r="D11" s="401" t="s">
        <v>454</v>
      </c>
      <c r="E11" s="404" t="s">
        <v>469</v>
      </c>
      <c r="F11" s="411"/>
      <c r="G11" s="405"/>
      <c r="H11" s="411"/>
      <c r="I11" s="384"/>
      <c r="J11" s="411"/>
      <c r="K11" s="384"/>
      <c r="L11" s="411"/>
      <c r="M11" s="384"/>
      <c r="N11" s="411"/>
      <c r="O11" s="384"/>
      <c r="Q11" s="246"/>
      <c r="R11"/>
      <c r="S11"/>
      <c r="T11"/>
      <c r="U11"/>
      <c r="V11"/>
      <c r="W11"/>
      <c r="X11"/>
      <c r="Y11"/>
      <c r="Z11"/>
      <c r="AA11"/>
    </row>
    <row r="12" spans="1:15" s="205" customFormat="1" ht="25.5" customHeight="1">
      <c r="A12" s="395"/>
      <c r="B12" s="396"/>
      <c r="C12" s="397"/>
      <c r="D12" s="402"/>
      <c r="E12" s="405"/>
      <c r="F12" s="411"/>
      <c r="G12" s="405"/>
      <c r="H12" s="411"/>
      <c r="I12" s="384"/>
      <c r="J12" s="411"/>
      <c r="K12" s="384"/>
      <c r="L12" s="411"/>
      <c r="M12" s="384"/>
      <c r="N12" s="411"/>
      <c r="O12" s="384"/>
    </row>
    <row r="13" spans="1:15" s="205" customFormat="1" ht="18" customHeight="1">
      <c r="A13" s="398"/>
      <c r="B13" s="399"/>
      <c r="C13" s="400"/>
      <c r="D13" s="403"/>
      <c r="E13" s="406"/>
      <c r="F13" s="411"/>
      <c r="G13" s="406"/>
      <c r="H13" s="411"/>
      <c r="I13" s="385"/>
      <c r="J13" s="411"/>
      <c r="K13" s="385"/>
      <c r="L13" s="411"/>
      <c r="M13" s="385"/>
      <c r="N13" s="411"/>
      <c r="O13" s="385"/>
    </row>
    <row r="14" spans="1:15" s="205" customFormat="1" ht="18" customHeight="1">
      <c r="A14" s="407">
        <v>1</v>
      </c>
      <c r="B14" s="408"/>
      <c r="C14" s="408"/>
      <c r="D14" s="408"/>
      <c r="E14" s="409"/>
      <c r="F14" s="412"/>
      <c r="G14" s="206">
        <v>2</v>
      </c>
      <c r="H14" s="412"/>
      <c r="I14" s="136">
        <v>3</v>
      </c>
      <c r="J14" s="412"/>
      <c r="K14" s="136">
        <v>4</v>
      </c>
      <c r="L14" s="412"/>
      <c r="M14" s="136">
        <v>5</v>
      </c>
      <c r="N14" s="412"/>
      <c r="O14" s="136">
        <v>6</v>
      </c>
    </row>
    <row r="15" spans="1:16" s="205" customFormat="1" ht="13.5" customHeight="1">
      <c r="A15" s="386" t="s">
        <v>470</v>
      </c>
      <c r="B15" s="387"/>
      <c r="C15" s="387"/>
      <c r="D15" s="387"/>
      <c r="E15" s="388"/>
      <c r="F15" s="207">
        <v>678</v>
      </c>
      <c r="G15" s="207"/>
      <c r="H15" s="207">
        <v>689</v>
      </c>
      <c r="I15" s="207"/>
      <c r="J15" s="207">
        <v>700</v>
      </c>
      <c r="K15" s="207"/>
      <c r="L15" s="207">
        <v>711</v>
      </c>
      <c r="M15" s="207"/>
      <c r="N15" s="207">
        <v>722</v>
      </c>
      <c r="O15" s="207"/>
      <c r="P15" s="208"/>
    </row>
    <row r="16" spans="1:16" s="205" customFormat="1" ht="12.75" customHeight="1">
      <c r="A16" s="389" t="s">
        <v>471</v>
      </c>
      <c r="B16" s="390"/>
      <c r="C16" s="390"/>
      <c r="D16" s="391"/>
      <c r="E16" s="391"/>
      <c r="F16" s="150">
        <v>679</v>
      </c>
      <c r="G16" s="150"/>
      <c r="H16" s="267">
        <v>690</v>
      </c>
      <c r="I16" s="150"/>
      <c r="J16" s="150">
        <v>701</v>
      </c>
      <c r="K16" s="150"/>
      <c r="L16" s="150">
        <v>712</v>
      </c>
      <c r="M16" s="150"/>
      <c r="N16" s="150">
        <v>723</v>
      </c>
      <c r="O16" s="150"/>
      <c r="P16" s="210"/>
    </row>
    <row r="17" spans="1:15" s="133" customFormat="1" ht="13.5" customHeight="1">
      <c r="A17" s="374" t="s">
        <v>472</v>
      </c>
      <c r="B17" s="375"/>
      <c r="C17" s="375"/>
      <c r="D17" s="268" t="s">
        <v>573</v>
      </c>
      <c r="E17" s="268" t="s">
        <v>598</v>
      </c>
      <c r="F17" s="265"/>
      <c r="G17" s="269">
        <v>800</v>
      </c>
      <c r="H17" s="266"/>
      <c r="I17" s="269">
        <v>697.32</v>
      </c>
      <c r="J17" s="266"/>
      <c r="K17" s="269">
        <v>728</v>
      </c>
      <c r="L17" s="266"/>
      <c r="M17" s="269">
        <v>0.003436</v>
      </c>
      <c r="N17" s="266"/>
      <c r="O17" s="269">
        <v>0.218547</v>
      </c>
    </row>
    <row r="18" spans="1:15" s="133" customFormat="1" ht="12.75">
      <c r="A18" s="374" t="s">
        <v>472</v>
      </c>
      <c r="B18" s="375"/>
      <c r="C18" s="375"/>
      <c r="D18" s="268" t="s">
        <v>573</v>
      </c>
      <c r="E18" s="268" t="s">
        <v>601</v>
      </c>
      <c r="F18" s="265"/>
      <c r="G18" s="270">
        <v>21330</v>
      </c>
      <c r="H18" s="266"/>
      <c r="I18" s="270">
        <v>20592.8</v>
      </c>
      <c r="J18" s="266"/>
      <c r="K18" s="270">
        <v>19197</v>
      </c>
      <c r="L18" s="266"/>
      <c r="M18" s="269">
        <v>0.086808</v>
      </c>
      <c r="N18" s="266"/>
      <c r="O18" s="269">
        <v>5.762968</v>
      </c>
    </row>
    <row r="19" spans="1:15" s="133" customFormat="1" ht="12.75">
      <c r="A19" s="374" t="s">
        <v>472</v>
      </c>
      <c r="B19" s="375"/>
      <c r="C19" s="375"/>
      <c r="D19" s="268" t="s">
        <v>573</v>
      </c>
      <c r="E19" s="268" t="s">
        <v>602</v>
      </c>
      <c r="F19" s="265"/>
      <c r="G19" s="270">
        <v>25253</v>
      </c>
      <c r="H19" s="266"/>
      <c r="I19" s="270">
        <v>21436.7</v>
      </c>
      <c r="J19" s="266"/>
      <c r="K19" s="270">
        <v>21803.44</v>
      </c>
      <c r="L19" s="266"/>
      <c r="M19" s="269">
        <v>0.078462</v>
      </c>
      <c r="N19" s="266"/>
      <c r="O19" s="269">
        <v>6.545425</v>
      </c>
    </row>
    <row r="20" spans="1:16" s="205" customFormat="1" ht="23.25" customHeight="1">
      <c r="A20" s="379" t="s">
        <v>473</v>
      </c>
      <c r="B20" s="380"/>
      <c r="C20" s="380"/>
      <c r="D20" s="380"/>
      <c r="E20" s="381"/>
      <c r="F20" s="209">
        <v>680</v>
      </c>
      <c r="G20" s="209"/>
      <c r="H20" s="207">
        <v>691</v>
      </c>
      <c r="I20" s="209"/>
      <c r="J20" s="209">
        <v>702</v>
      </c>
      <c r="K20" s="209"/>
      <c r="L20" s="209">
        <v>713</v>
      </c>
      <c r="M20" s="209"/>
      <c r="N20" s="209">
        <v>724</v>
      </c>
      <c r="O20" s="209"/>
      <c r="P20" s="210"/>
    </row>
    <row r="21" spans="1:16" s="205" customFormat="1" ht="11.25">
      <c r="A21" s="382" t="s">
        <v>474</v>
      </c>
      <c r="B21" s="382"/>
      <c r="C21" s="382"/>
      <c r="D21" s="382"/>
      <c r="E21" s="382"/>
      <c r="F21" s="209">
        <v>681</v>
      </c>
      <c r="G21" s="209"/>
      <c r="H21" s="207">
        <v>692</v>
      </c>
      <c r="I21" s="209"/>
      <c r="J21" s="211">
        <v>703</v>
      </c>
      <c r="K21" s="209"/>
      <c r="L21" s="209">
        <v>714</v>
      </c>
      <c r="M21" s="209"/>
      <c r="N21" s="209">
        <v>725</v>
      </c>
      <c r="O21" s="209"/>
      <c r="P21" s="210"/>
    </row>
    <row r="22" spans="1:15" s="133" customFormat="1" ht="14.25" customHeight="1">
      <c r="A22" s="367" t="s">
        <v>475</v>
      </c>
      <c r="B22" s="368"/>
      <c r="C22" s="368"/>
      <c r="D22" s="368"/>
      <c r="E22" s="369"/>
      <c r="F22" s="209">
        <v>682</v>
      </c>
      <c r="G22" s="179">
        <f>SUM(G17:G21)</f>
        <v>47383</v>
      </c>
      <c r="H22" s="158">
        <v>693</v>
      </c>
      <c r="I22" s="179">
        <f>SUM(I17:I21)</f>
        <v>42726.82</v>
      </c>
      <c r="J22" s="158">
        <v>704</v>
      </c>
      <c r="K22" s="179">
        <f>SUM(K17:K21)</f>
        <v>41728.44</v>
      </c>
      <c r="L22" s="158">
        <v>715</v>
      </c>
      <c r="M22" s="212">
        <f>SUM(M17:M21)</f>
        <v>0.168706</v>
      </c>
      <c r="N22" s="158">
        <v>726</v>
      </c>
      <c r="O22" s="212">
        <f>SUM(O17:O21)</f>
        <v>12.52694</v>
      </c>
    </row>
    <row r="23" spans="1:15" s="178" customFormat="1" ht="11.25">
      <c r="A23" s="370" t="s">
        <v>476</v>
      </c>
      <c r="B23" s="370"/>
      <c r="C23" s="370"/>
      <c r="D23" s="370"/>
      <c r="E23" s="370"/>
      <c r="F23" s="209">
        <v>683</v>
      </c>
      <c r="G23" s="213"/>
      <c r="H23" s="214">
        <v>694</v>
      </c>
      <c r="I23" s="215"/>
      <c r="J23" s="173">
        <v>705</v>
      </c>
      <c r="K23" s="215"/>
      <c r="L23" s="216">
        <v>716</v>
      </c>
      <c r="M23" s="217"/>
      <c r="N23" s="218">
        <v>727</v>
      </c>
      <c r="O23" s="219"/>
    </row>
    <row r="24" spans="1:15" s="178" customFormat="1" ht="11.25">
      <c r="A24" s="371" t="s">
        <v>477</v>
      </c>
      <c r="B24" s="371"/>
      <c r="C24" s="371"/>
      <c r="D24" s="371"/>
      <c r="E24" s="371"/>
      <c r="F24" s="220">
        <v>684</v>
      </c>
      <c r="G24" s="213"/>
      <c r="H24" s="214">
        <v>695</v>
      </c>
      <c r="I24" s="215"/>
      <c r="J24" s="173">
        <v>706</v>
      </c>
      <c r="K24" s="215"/>
      <c r="L24" s="216">
        <v>717</v>
      </c>
      <c r="M24" s="217"/>
      <c r="N24" s="218">
        <v>728</v>
      </c>
      <c r="O24" s="219"/>
    </row>
    <row r="25" spans="1:15" s="178" customFormat="1" ht="11.25">
      <c r="A25" s="371" t="s">
        <v>478</v>
      </c>
      <c r="B25" s="371"/>
      <c r="C25" s="371"/>
      <c r="D25" s="371"/>
      <c r="E25" s="371"/>
      <c r="F25" s="220">
        <v>685</v>
      </c>
      <c r="G25" s="213"/>
      <c r="H25" s="214">
        <v>696</v>
      </c>
      <c r="I25" s="215"/>
      <c r="J25" s="173">
        <v>707</v>
      </c>
      <c r="K25" s="215"/>
      <c r="L25" s="216">
        <v>718</v>
      </c>
      <c r="M25" s="217"/>
      <c r="N25" s="218">
        <v>729</v>
      </c>
      <c r="O25" s="219"/>
    </row>
    <row r="26" spans="1:15" s="178" customFormat="1" ht="11.25">
      <c r="A26" s="371" t="s">
        <v>479</v>
      </c>
      <c r="B26" s="371"/>
      <c r="C26" s="371"/>
      <c r="D26" s="371"/>
      <c r="E26" s="372"/>
      <c r="F26" s="273">
        <v>686</v>
      </c>
      <c r="G26" s="273"/>
      <c r="H26" s="274">
        <v>697</v>
      </c>
      <c r="I26" s="273"/>
      <c r="J26" s="274">
        <v>708</v>
      </c>
      <c r="K26" s="273"/>
      <c r="L26" s="275">
        <v>719</v>
      </c>
      <c r="M26" s="273"/>
      <c r="N26" s="214">
        <v>730</v>
      </c>
      <c r="O26" s="220"/>
    </row>
    <row r="27" spans="1:15" s="178" customFormat="1" ht="11.25">
      <c r="A27" s="376" t="s">
        <v>655</v>
      </c>
      <c r="B27" s="377"/>
      <c r="C27" s="378"/>
      <c r="D27" s="271" t="s">
        <v>549</v>
      </c>
      <c r="E27" s="268" t="s">
        <v>597</v>
      </c>
      <c r="F27" s="220"/>
      <c r="G27" s="270">
        <v>657158.88</v>
      </c>
      <c r="H27" s="214"/>
      <c r="I27" s="270">
        <v>600957.83</v>
      </c>
      <c r="J27" s="214"/>
      <c r="K27" s="220">
        <v>0</v>
      </c>
      <c r="L27" s="185"/>
      <c r="M27" s="269">
        <v>0.28</v>
      </c>
      <c r="N27" s="272"/>
      <c r="O27" s="220">
        <v>0</v>
      </c>
    </row>
    <row r="28" spans="1:15" s="178" customFormat="1" ht="11.25">
      <c r="A28" s="371" t="s">
        <v>480</v>
      </c>
      <c r="B28" s="371"/>
      <c r="C28" s="371"/>
      <c r="D28" s="371"/>
      <c r="E28" s="373"/>
      <c r="F28" s="276">
        <v>687</v>
      </c>
      <c r="G28" s="277"/>
      <c r="H28" s="278">
        <v>698</v>
      </c>
      <c r="I28" s="279"/>
      <c r="J28" s="280">
        <v>709</v>
      </c>
      <c r="K28" s="279"/>
      <c r="L28" s="281">
        <v>720</v>
      </c>
      <c r="M28" s="282"/>
      <c r="N28" s="218">
        <v>731</v>
      </c>
      <c r="O28" s="221"/>
    </row>
    <row r="29" spans="1:15" s="178" customFormat="1" ht="11.25">
      <c r="A29" s="370" t="s">
        <v>481</v>
      </c>
      <c r="B29" s="370"/>
      <c r="C29" s="370"/>
      <c r="D29" s="370"/>
      <c r="E29" s="370"/>
      <c r="F29" s="220">
        <v>688</v>
      </c>
      <c r="G29" s="189">
        <f>SUM(G22+G27)</f>
        <v>704541.88</v>
      </c>
      <c r="H29" s="214">
        <v>699</v>
      </c>
      <c r="I29" s="187">
        <f>SUM(I22+I27)</f>
        <v>643684.6499999999</v>
      </c>
      <c r="J29" s="173">
        <v>710</v>
      </c>
      <c r="K29" s="187">
        <f>K22</f>
        <v>41728.44</v>
      </c>
      <c r="L29" s="216">
        <v>721</v>
      </c>
      <c r="M29" s="217"/>
      <c r="N29" s="218">
        <v>732</v>
      </c>
      <c r="O29" s="196">
        <f>O22</f>
        <v>12.52694</v>
      </c>
    </row>
    <row r="30" spans="1:15" s="133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6" ht="12.75">
      <c r="A31" s="222" t="s">
        <v>461</v>
      </c>
      <c r="B31" s="222"/>
      <c r="C31" s="222"/>
      <c r="D31" s="199"/>
      <c r="E31" s="199"/>
      <c r="J31" s="200" t="s">
        <v>222</v>
      </c>
      <c r="L31" s="366" t="s">
        <v>462</v>
      </c>
      <c r="M31" s="366"/>
      <c r="N31" s="366"/>
      <c r="O31" s="366"/>
      <c r="P31" s="205"/>
    </row>
    <row r="32" spans="1:16" ht="12.75">
      <c r="A32" s="222" t="s">
        <v>505</v>
      </c>
      <c r="B32" s="222"/>
      <c r="C32" s="222"/>
      <c r="D32" s="199" t="s">
        <v>463</v>
      </c>
      <c r="K32" s="199"/>
      <c r="L32" s="366" t="s">
        <v>441</v>
      </c>
      <c r="M32" s="366"/>
      <c r="N32" s="366"/>
      <c r="O32" s="366"/>
      <c r="P32" s="205"/>
    </row>
    <row r="33" spans="10:16" ht="12.75">
      <c r="J33" s="202"/>
      <c r="K33" s="127"/>
      <c r="L33" s="123"/>
      <c r="M33" s="223"/>
      <c r="N33" s="223"/>
      <c r="P33" s="224"/>
    </row>
    <row r="34" spans="1:16" ht="12.75">
      <c r="A34" s="203"/>
      <c r="B34" s="125"/>
      <c r="C34" s="125"/>
      <c r="D34" s="125"/>
      <c r="E34" s="125"/>
      <c r="F34" s="125"/>
      <c r="G34" s="125"/>
      <c r="H34" s="123"/>
      <c r="I34" s="123"/>
      <c r="J34" s="123"/>
      <c r="K34" s="127"/>
      <c r="L34" s="123"/>
      <c r="M34" s="223"/>
      <c r="N34" s="223"/>
      <c r="O34" s="201"/>
      <c r="P34" s="205"/>
    </row>
    <row r="35" spans="2:14" ht="12.75">
      <c r="B35" s="125"/>
      <c r="C35" s="125"/>
      <c r="D35" s="125"/>
      <c r="E35" s="125"/>
      <c r="F35" s="125"/>
      <c r="G35" s="125"/>
      <c r="M35" s="223"/>
      <c r="N35" s="223"/>
    </row>
    <row r="36" spans="2:7" ht="12.75">
      <c r="B36" s="125"/>
      <c r="C36" s="125"/>
      <c r="D36" s="125"/>
      <c r="E36" s="125"/>
      <c r="F36" s="125"/>
      <c r="G36" s="125"/>
    </row>
    <row r="37" spans="2:7" ht="12.75">
      <c r="B37" s="204" t="s">
        <v>482</v>
      </c>
      <c r="C37" s="203"/>
      <c r="D37" s="123"/>
      <c r="E37" s="126"/>
      <c r="F37" s="123"/>
      <c r="G37" s="127"/>
    </row>
    <row r="38" ht="12.75">
      <c r="B38" s="204" t="s">
        <v>465</v>
      </c>
    </row>
    <row r="39" ht="12.75">
      <c r="B39" s="204" t="s">
        <v>483</v>
      </c>
    </row>
    <row r="40" spans="1:15" ht="12.75">
      <c r="A40" s="124"/>
      <c r="B40" s="124"/>
      <c r="C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ht="12.75">
      <c r="A41" s="124"/>
      <c r="B41" s="124"/>
      <c r="C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1:15" ht="12.75">
      <c r="A42" s="124"/>
      <c r="B42" s="124"/>
      <c r="C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12.75">
      <c r="A43" s="124"/>
      <c r="B43" s="124"/>
      <c r="C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5" ht="12.75">
      <c r="A44" s="124"/>
      <c r="B44" s="124"/>
      <c r="C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ht="12.75">
      <c r="A45" s="124"/>
      <c r="B45" s="124"/>
      <c r="C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5" ht="12.75">
      <c r="A46" s="124"/>
      <c r="B46" s="124"/>
      <c r="C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1:15" ht="12.75">
      <c r="A47" s="124"/>
      <c r="B47" s="124"/>
      <c r="C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2.75">
      <c r="A48" s="124"/>
      <c r="B48" s="124"/>
      <c r="C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2.75">
      <c r="A49" s="124"/>
      <c r="B49" s="124"/>
      <c r="C49" s="124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ht="27.75" customHeight="1">
      <c r="A50" s="124"/>
      <c r="B50" s="124"/>
      <c r="C50" s="124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12.75">
      <c r="A51" s="124"/>
      <c r="B51" s="124"/>
      <c r="C51" s="124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13.5" customHeight="1">
      <c r="A52" s="124"/>
      <c r="B52" s="124"/>
      <c r="C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1:15" ht="13.5" customHeight="1">
      <c r="A53" s="124"/>
      <c r="B53" s="124"/>
      <c r="C53" s="124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1:15" ht="12.75">
      <c r="A54" s="124"/>
      <c r="B54" s="124"/>
      <c r="C54" s="12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</row>
    <row r="55" spans="1:15" ht="12.75">
      <c r="A55" s="124"/>
      <c r="B55" s="124"/>
      <c r="C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</row>
    <row r="56" spans="1:15" ht="12.75">
      <c r="A56" s="124"/>
      <c r="B56" s="124"/>
      <c r="C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</sheetData>
  <sheetProtection/>
  <mergeCells count="32"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  <mergeCell ref="I10:I13"/>
    <mergeCell ref="A15:E15"/>
    <mergeCell ref="A16:E16"/>
    <mergeCell ref="A17:C17"/>
    <mergeCell ref="A11:C13"/>
    <mergeCell ref="D11:D13"/>
    <mergeCell ref="E11:E13"/>
    <mergeCell ref="A14:E14"/>
    <mergeCell ref="A18:C18"/>
    <mergeCell ref="A19:C19"/>
    <mergeCell ref="A27:C27"/>
    <mergeCell ref="A29:E29"/>
    <mergeCell ref="L31:O31"/>
    <mergeCell ref="A20:E20"/>
    <mergeCell ref="A21:E21"/>
    <mergeCell ref="L32:O32"/>
    <mergeCell ref="A22:E22"/>
    <mergeCell ref="A23:E23"/>
    <mergeCell ref="A24:E24"/>
    <mergeCell ref="A25:E25"/>
    <mergeCell ref="A26:E26"/>
    <mergeCell ref="A28:E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2018-04-27T11:29:56Z</cp:lastPrinted>
  <dcterms:created xsi:type="dcterms:W3CDTF">2008-07-04T06:50:58Z</dcterms:created>
  <dcterms:modified xsi:type="dcterms:W3CDTF">2018-04-27T11:30:25Z</dcterms:modified>
  <cp:category/>
  <cp:version/>
  <cp:contentType/>
  <cp:contentStatus/>
</cp:coreProperties>
</file>