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bs" sheetId="1" r:id="rId1"/>
    <sheet name="bu1" sheetId="2" r:id="rId2"/>
    <sheet name="bu2" sheetId="3" r:id="rId3"/>
    <sheet name="nov" sheetId="4" r:id="rId4"/>
    <sheet name="aneks" sheetId="5" r:id="rId5"/>
    <sheet name="kapital " sheetId="6" r:id="rId6"/>
    <sheet name="vodni" sheetId="7" r:id="rId7"/>
    <sheet name="zaključni list " sheetId="8" r:id="rId8"/>
  </sheets>
  <definedNames/>
  <calcPr fullCalcOnLoad="1"/>
</workbook>
</file>

<file path=xl/sharedStrings.xml><?xml version="1.0" encoding="utf-8"?>
<sst xmlns="http://schemas.openxmlformats.org/spreadsheetml/2006/main" count="952" uniqueCount="777">
  <si>
    <t>Одговорно лице</t>
  </si>
  <si>
    <t>________________</t>
  </si>
  <si>
    <t>Utros. Sitan alat i inventarkoji se ne</t>
  </si>
  <si>
    <t>Mater. I djel. Utrš.za tek održ mater ulag</t>
  </si>
  <si>
    <t>Utrošeni ostali režiski materijal</t>
  </si>
  <si>
    <t>Troškovi naftinih dertivata goriva i maziva</t>
  </si>
  <si>
    <t>Troskovi elektri;ne energije</t>
  </si>
  <si>
    <t>Bruto zarade po osnovu redovnog rada sa punim radnim vremenom</t>
  </si>
  <si>
    <t>druge bruto naknade isplaćene u novcu ili naturi</t>
  </si>
  <si>
    <t>troškovi bruto naknada članovima upravnog  odbora</t>
  </si>
  <si>
    <t>Troškovi upotrebe sopstvenog automobilA</t>
  </si>
  <si>
    <t>Troškovi ptt usluga</t>
  </si>
  <si>
    <t xml:space="preserve">Troškovi  internet usluga i bežičnog </t>
  </si>
  <si>
    <t>Troškovi ostalih transportnih usluga</t>
  </si>
  <si>
    <t>Troškovi za usluge na tekućem održavanju</t>
  </si>
  <si>
    <t>Zakupnina kancelariskog prostora .pravnih lica</t>
  </si>
  <si>
    <t xml:space="preserve">Troškovi ostalih zakupnina pravnih lica </t>
  </si>
  <si>
    <t>Troškov.ulag u pred sa propagandom</t>
  </si>
  <si>
    <t>Troškovi komunalnih usluga</t>
  </si>
  <si>
    <t>Troskovi za privremene I povremene poslove</t>
  </si>
  <si>
    <t>Troškovi ostalih proizvodnih usluga</t>
  </si>
  <si>
    <t xml:space="preserve">Troškovi amortizacije </t>
  </si>
  <si>
    <t>Troškovi revizije finansiskih izvještaja</t>
  </si>
  <si>
    <t>Troškovi advokatskih usluga</t>
  </si>
  <si>
    <t>Troškovi usluga ostalih društvenih djelatnosti</t>
  </si>
  <si>
    <t>Troškovi reprezentacije u sopstvenim prostorijama</t>
  </si>
  <si>
    <t>troškovi ugostiteljskih usluga u užem smislu</t>
  </si>
  <si>
    <t>Troškovi za poklone</t>
  </si>
  <si>
    <t>Troškovi osiguranja u transportu</t>
  </si>
  <si>
    <t>Troškovi platnog prometa u zemlji</t>
  </si>
  <si>
    <t>Troškovi za bankarske usluge</t>
  </si>
  <si>
    <t>Ostali troškovi platnog prometa</t>
  </si>
  <si>
    <t>Članarine privrednim komorama</t>
  </si>
  <si>
    <t xml:space="preserve">Naknada za vode </t>
  </si>
  <si>
    <t xml:space="preserve">Naknada za šume </t>
  </si>
  <si>
    <t>Protiv požarna naknada</t>
  </si>
  <si>
    <t>Komunalna i republička taksa na firmu</t>
  </si>
  <si>
    <t>I</t>
  </si>
  <si>
    <t>A</t>
  </si>
  <si>
    <t>II</t>
  </si>
  <si>
    <t>B</t>
  </si>
  <si>
    <t>V</t>
  </si>
  <si>
    <t>G</t>
  </si>
  <si>
    <t>D</t>
  </si>
  <si>
    <t>stanje na dan 31.12.2016. godine</t>
  </si>
  <si>
    <t>prihod od  fondova</t>
  </si>
  <si>
    <t>Prihodi  od  kamata  na  obveynice</t>
  </si>
  <si>
    <t xml:space="preserve">P  R  I  H  O  D   I  </t>
  </si>
  <si>
    <t>DOBIT  PRIJE  OPOREZIVANJA   bruto  dobit</t>
  </si>
  <si>
    <t xml:space="preserve">UKUPAN PRIHOD  </t>
  </si>
  <si>
    <t>POSLOVNI  PRIHOD</t>
  </si>
  <si>
    <t xml:space="preserve">OSNOV </t>
  </si>
  <si>
    <t>%</t>
  </si>
  <si>
    <t xml:space="preserve">OBRAC </t>
  </si>
  <si>
    <t xml:space="preserve">KNJIZ </t>
  </si>
  <si>
    <t>RAZLIKA</t>
  </si>
  <si>
    <t>OSTALE  NAKNADE</t>
  </si>
  <si>
    <t>Troskovi  racunovodstv usluga</t>
  </si>
  <si>
    <t>Doprinos  za  profesionalnu  rehabilitaciju</t>
  </si>
  <si>
    <t>Ostali  rashodi  finansiranja</t>
  </si>
  <si>
    <t>za period od 01.01. do  31.12.2016. godine</t>
  </si>
  <si>
    <t>31.12.2016. godine</t>
  </si>
  <si>
    <t>POTRAZIVANJA YA KAMATU</t>
  </si>
  <si>
    <t>POTRŽ. ZA DIVID. PO OSNOV ULAG KAP.U OSTAL</t>
  </si>
  <si>
    <t>za period od 01.01. do 31.12.2016. godine</t>
  </si>
  <si>
    <t>Dobitci  od prodaje  alata  I  inventara</t>
  </si>
  <si>
    <t>na dan 31.12.2016. godine</t>
  </si>
  <si>
    <t>31,12,2016 god</t>
  </si>
  <si>
    <r>
      <t xml:space="preserve">За период:  од  </t>
    </r>
    <r>
      <rPr>
        <b/>
        <u val="single"/>
        <sz val="10"/>
        <rFont val="YUTimes"/>
        <family val="2"/>
      </rPr>
      <t xml:space="preserve"> 01. 01.2016  .</t>
    </r>
    <r>
      <rPr>
        <b/>
        <sz val="10"/>
        <rFont val="YUTimes"/>
        <family val="2"/>
      </rPr>
      <t xml:space="preserve">    до  </t>
    </r>
    <r>
      <rPr>
        <b/>
        <u val="single"/>
        <sz val="10"/>
        <rFont val="YUTimes"/>
        <family val="2"/>
      </rPr>
      <t>31.12.2016</t>
    </r>
    <r>
      <rPr>
        <b/>
        <sz val="10"/>
        <rFont val="YUTimes"/>
        <family val="2"/>
      </rPr>
      <t>године</t>
    </r>
  </si>
  <si>
    <r>
      <t xml:space="preserve">Dana, </t>
    </r>
    <r>
      <rPr>
        <b/>
        <u val="single"/>
        <sz val="10"/>
        <rFont val="Times-C"/>
        <family val="2"/>
      </rPr>
      <t xml:space="preserve"> 31.12.2016.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</si>
  <si>
    <t>Troškovi oglasa u štampi i drugim medijima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</si>
  <si>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</si>
  <si>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</si>
  <si>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</si>
  <si>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</si>
  <si>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Obezvredjenje finansiskih sredstava po fer vrijednosti kroz bilans uspj</t>
  </si>
  <si>
    <t>Prihodi od izvršenih usluga NA DOMAĆEM TRŽIŠTU</t>
  </si>
  <si>
    <t>Prihodi od kamata PO OSNOVU DEPOZITA</t>
  </si>
  <si>
    <t>Prihodi od učešća dobiti drugih pravnih lica u zemlji</t>
  </si>
  <si>
    <t>Prihodi  po osnovu  uskladjivanja  vrijednosti fin sred po fer vrijednosti</t>
  </si>
  <si>
    <t>0144</t>
  </si>
  <si>
    <t>0148</t>
  </si>
  <si>
    <t>02210</t>
  </si>
  <si>
    <t>02211</t>
  </si>
  <si>
    <t>02280</t>
  </si>
  <si>
    <t>02281</t>
  </si>
  <si>
    <t>0291</t>
  </si>
  <si>
    <t>0298</t>
  </si>
  <si>
    <t>0414</t>
  </si>
  <si>
    <t>0491</t>
  </si>
  <si>
    <t>KONTO</t>
  </si>
  <si>
    <t>O  P  I  S</t>
  </si>
  <si>
    <t xml:space="preserve">DUGUJE </t>
  </si>
  <si>
    <t xml:space="preserve">POTRAŽUJE </t>
  </si>
  <si>
    <t>SALDO</t>
  </si>
  <si>
    <t>Bilans stanja</t>
  </si>
  <si>
    <t>Stanje na dan 01.01.2015. god.</t>
  </si>
  <si>
    <t>Ponovo iskazano stanje na dan 01.01.2015. god. (901 ± 902 ± 903)</t>
  </si>
  <si>
    <t>Stanje na dan 31.12.2015. god. / 01.01.2016. god. (904 ± 905 ± 906 ± 907 ± 908 ± 909 - 910 + 911)</t>
  </si>
  <si>
    <t>Ponovo iskazano stanje na dan 01.01.2016. god. (912 ± 913 ± 914)</t>
  </si>
  <si>
    <t>(Izvještaj o finansijskom položaju)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</si>
  <si>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</si>
  <si>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</si>
  <si>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</si>
  <si>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</si>
  <si>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</si>
  <si>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</si>
  <si>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</si>
  <si>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</si>
  <si>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</si>
  <si>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</si>
  <si>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</si>
  <si>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</si>
  <si>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</si>
  <si>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</si>
  <si>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</si>
  <si>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</si>
  <si>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</si>
  <si>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</si>
  <si>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</si>
  <si>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</si>
  <si>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</si>
  <si>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</si>
  <si>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</si>
  <si>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</si>
  <si>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</si>
  <si>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</si>
  <si>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</si>
  <si>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</si>
  <si>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</si>
  <si>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</si>
  <si>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</si>
  <si>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</si>
  <si>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</si>
  <si>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t>Izvještaj o promjenama u kapitalu</t>
  </si>
  <si>
    <t>Društvo za upravljanje investicionim fondovima Invest nova a.d. Bijeljina</t>
  </si>
  <si>
    <t xml:space="preserve"> Bijeljini</t>
  </si>
  <si>
    <t>66.30</t>
  </si>
  <si>
    <t>Društvo za upravljanje investicionim fondovima INVEST NOVA AD BIJELJINA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</si>
  <si>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</si>
  <si>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</si>
  <si>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</si>
  <si>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</si>
  <si>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</si>
  <si>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</si>
  <si>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</si>
  <si>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</si>
  <si>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</si>
  <si>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</si>
  <si>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</si>
  <si>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</si>
  <si>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</si>
  <si>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</si>
  <si>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</si>
  <si>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</si>
  <si>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</si>
  <si>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</si>
  <si>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</si>
  <si>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</si>
  <si>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</si>
  <si>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</si>
  <si>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</si>
  <si>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</si>
  <si>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</si>
  <si>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</si>
  <si>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</si>
  <si>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</si>
  <si>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</si>
  <si>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</si>
  <si>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</si>
  <si>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</si>
  <si>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</si>
  <si>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</si>
  <si>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</si>
  <si>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</si>
  <si>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</si>
  <si>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</si>
  <si>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</si>
  <si>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</si>
  <si>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</si>
  <si>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</si>
  <si>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</si>
  <si>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</si>
  <si>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</si>
  <si>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</si>
  <si>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</si>
  <si>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</si>
  <si>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</si>
  <si>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</si>
  <si>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</si>
  <si>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</si>
  <si>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</si>
  <si>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</si>
  <si>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</si>
  <si>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</si>
  <si>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</si>
  <si>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</si>
  <si>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</si>
  <si>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</si>
  <si>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</si>
  <si>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</si>
  <si>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</si>
  <si>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</si>
  <si>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</si>
  <si>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</si>
  <si>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</si>
  <si>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</si>
  <si>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</si>
  <si>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</si>
  <si>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</si>
  <si>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</si>
  <si>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</si>
  <si>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</si>
  <si>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</si>
  <si>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</si>
  <si>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</si>
  <si>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</si>
  <si>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</si>
  <si>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</si>
  <si>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</si>
  <si>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</si>
  <si>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</si>
  <si>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</si>
  <si>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</si>
  <si>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</si>
  <si>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</si>
  <si>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</si>
  <si>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</si>
  <si>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</si>
  <si>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</si>
  <si>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</si>
  <si>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</si>
  <si>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</si>
  <si>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</si>
  <si>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</si>
  <si>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</si>
  <si>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</si>
  <si>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</si>
  <si>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</si>
  <si>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</si>
  <si>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</si>
  <si>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</si>
  <si>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</si>
  <si>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</si>
  <si>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</si>
  <si>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</si>
  <si>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</si>
  <si>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</si>
  <si>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</si>
  <si>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</si>
  <si>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</si>
  <si>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</si>
  <si>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</si>
  <si>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</si>
  <si>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</si>
  <si>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</si>
  <si>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</si>
  <si>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</si>
  <si>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</si>
  <si>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</si>
  <si>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</si>
  <si>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</si>
  <si>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</si>
  <si>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</si>
  <si>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</si>
  <si>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</si>
  <si>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</si>
  <si>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</si>
  <si>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</si>
  <si>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</si>
  <si>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</si>
  <si>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</si>
  <si>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</si>
  <si>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</si>
  <si>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</si>
  <si>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</si>
  <si>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</si>
  <si>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</si>
  <si>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</si>
  <si>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</si>
  <si>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</si>
  <si>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</si>
  <si>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</si>
  <si>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</si>
  <si>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</si>
  <si>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</si>
  <si>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</si>
  <si>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</si>
  <si>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</si>
  <si>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</si>
  <si>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</si>
  <si>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</si>
  <si>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</si>
  <si>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</si>
  <si>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</si>
  <si>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</si>
  <si>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</si>
  <si>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</si>
  <si>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</si>
  <si>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</si>
  <si>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</si>
  <si>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</si>
  <si>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</si>
  <si>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</si>
  <si>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</si>
  <si>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</si>
  <si>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</si>
  <si>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</si>
  <si>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</si>
  <si>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</si>
  <si>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</si>
  <si>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</si>
  <si>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</si>
  <si>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</si>
  <si>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</si>
  <si>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</si>
  <si>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</si>
  <si>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</si>
  <si>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</si>
  <si>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</si>
  <si>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</si>
  <si>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</si>
  <si>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</si>
  <si>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</si>
  <si>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</si>
  <si>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</si>
  <si>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</si>
  <si>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</si>
  <si>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</si>
  <si>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</si>
  <si>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</si>
  <si>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</si>
  <si>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</si>
  <si>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</si>
  <si>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</si>
  <si>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</si>
  <si>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</si>
  <si>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</si>
  <si>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</si>
  <si>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</si>
  <si>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</si>
  <si>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</si>
  <si>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</si>
  <si>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</si>
  <si>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</si>
  <si>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</si>
  <si>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</si>
  <si>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</si>
  <si>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</si>
  <si>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</si>
  <si>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</si>
  <si>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</si>
  <si>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</si>
  <si>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</si>
  <si>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</si>
  <si>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</si>
  <si>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</si>
  <si>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</si>
  <si>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</si>
  <si>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</si>
  <si>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</si>
  <si>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</si>
  <si>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</si>
  <si>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</si>
  <si>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</si>
  <si>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</si>
  <si>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</si>
  <si>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</si>
  <si>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</si>
  <si>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</si>
  <si>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</si>
  <si>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</si>
  <si>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</si>
  <si>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</si>
  <si>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</si>
  <si>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</si>
  <si>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</si>
  <si>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</si>
  <si>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</si>
  <si>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</si>
  <si>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</si>
  <si>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</si>
  <si>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</si>
  <si>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</si>
  <si>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</si>
  <si>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</si>
  <si>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</si>
  <si>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</si>
  <si>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</si>
  <si>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</si>
  <si>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</si>
  <si>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</si>
  <si>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</si>
  <si>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</si>
  <si>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</si>
  <si>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</si>
  <si>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</si>
  <si>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</si>
  <si>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</si>
  <si>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</si>
  <si>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</si>
  <si>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</si>
  <si>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</si>
  <si>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</si>
  <si>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</si>
  <si>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</si>
  <si>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</si>
  <si>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</si>
  <si>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</si>
  <si>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</si>
  <si>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</si>
  <si>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</si>
  <si>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</si>
  <si>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</si>
  <si>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</si>
  <si>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</si>
  <si>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</si>
  <si>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</si>
  <si>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</si>
  <si>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</si>
  <si>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</si>
  <si>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</si>
  <si>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</si>
  <si>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</si>
  <si>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</si>
  <si>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</si>
  <si>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</si>
  <si>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</si>
  <si>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</si>
  <si>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</si>
  <si>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</si>
  <si>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</si>
  <si>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</si>
  <si>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</si>
  <si>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</si>
  <si>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</si>
  <si>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</si>
  <si>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</si>
  <si>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</si>
  <si>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</si>
  <si>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</si>
  <si>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</si>
  <si>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</si>
  <si>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</si>
  <si>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</si>
  <si>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</si>
  <si>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</si>
  <si>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</si>
  <si>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</si>
  <si>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</si>
  <si>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</si>
  <si>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</si>
  <si>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</si>
  <si>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</si>
  <si>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</si>
  <si>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</si>
  <si>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</si>
  <si>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</si>
  <si>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</si>
  <si>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</si>
  <si>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</si>
  <si>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</si>
  <si>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</si>
  <si>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</si>
  <si>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</si>
  <si>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</si>
  <si>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</si>
  <si>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</si>
  <si>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</si>
  <si>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</si>
  <si>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</si>
  <si>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</si>
  <si>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</si>
  <si>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</si>
  <si>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</si>
  <si>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</si>
  <si>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</si>
  <si>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</si>
  <si>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</si>
  <si>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</si>
  <si>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</si>
  <si>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</si>
  <si>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</si>
  <si>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</si>
  <si>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</si>
  <si>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</si>
  <si>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</si>
  <si>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</si>
  <si>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</si>
  <si>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</si>
  <si>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</si>
  <si>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</si>
  <si>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</si>
  <si>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</si>
  <si>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</si>
  <si>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</si>
  <si>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</si>
  <si>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</si>
  <si>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</si>
  <si>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</si>
  <si>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</si>
  <si>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</si>
  <si>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</si>
  <si>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</si>
  <si>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</si>
  <si>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</si>
  <si>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</si>
  <si>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</si>
  <si>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</si>
  <si>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</si>
  <si>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</si>
  <si>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</si>
  <si>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</si>
  <si>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</si>
  <si>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</si>
  <si>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</si>
  <si>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</si>
  <si>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</si>
  <si>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</si>
  <si>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</si>
  <si>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</si>
  <si>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</si>
  <si>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</si>
  <si>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</si>
  <si>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</si>
  <si>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</si>
  <si>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</si>
  <si>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</si>
  <si>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</si>
  <si>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</si>
  <si>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</si>
  <si>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</si>
  <si>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</si>
  <si>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</si>
  <si>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</si>
  <si>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</si>
  <si>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</si>
  <si>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</si>
  <si>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</si>
  <si>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</si>
  <si>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</si>
  <si>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</si>
  <si>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</si>
  <si>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</si>
  <si>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</si>
  <si>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</si>
  <si>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</si>
  <si>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</si>
  <si>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</si>
  <si>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</si>
  <si>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</si>
  <si>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</si>
  <si>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</si>
  <si>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</si>
  <si>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</si>
  <si>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</si>
  <si>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</si>
  <si>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</si>
  <si>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</si>
  <si>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</si>
  <si>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</si>
  <si>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</si>
  <si>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</si>
  <si>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</si>
  <si>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</si>
  <si>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</si>
  <si>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</si>
  <si>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</si>
  <si>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</si>
  <si>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</si>
  <si>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</si>
  <si>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</si>
  <si>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</si>
  <si>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</si>
  <si>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</si>
  <si>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</si>
  <si>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</si>
  <si>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</si>
  <si>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</si>
  <si>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</si>
  <si>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</si>
  <si>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</si>
  <si>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</si>
  <si>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</si>
  <si>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</si>
  <si>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</si>
  <si>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</si>
  <si>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</si>
  <si>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</si>
  <si>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</si>
  <si>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</si>
  <si>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</si>
  <si>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</si>
  <si>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</si>
  <si>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</si>
  <si>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</si>
  <si>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</si>
  <si>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</si>
  <si>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</si>
  <si>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</si>
  <si>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</si>
  <si>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</si>
  <si>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</si>
  <si>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</si>
  <si>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</si>
  <si>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</si>
  <si>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</si>
  <si>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</si>
  <si>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</si>
  <si>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</si>
  <si>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</si>
  <si>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</si>
  <si>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</si>
  <si>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</si>
  <si>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</si>
  <si>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</si>
  <si>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</si>
  <si>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</si>
  <si>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</si>
  <si>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</si>
  <si>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</si>
  <si>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</si>
  <si>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</si>
  <si>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</si>
  <si>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</si>
  <si>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</si>
  <si>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</si>
  <si>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</si>
  <si>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</si>
  <si>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</si>
  <si>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</si>
  <si>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</si>
  <si>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</si>
  <si>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</si>
  <si>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</si>
  <si>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</si>
  <si>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</si>
  <si>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</si>
  <si>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</si>
  <si>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</si>
  <si>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</si>
  <si>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</si>
  <si>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</si>
  <si>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</si>
  <si>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</si>
  <si>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</si>
  <si>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</si>
  <si>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</si>
  <si>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</si>
  <si>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</si>
  <si>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</si>
  <si>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</si>
  <si>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</si>
  <si>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</si>
  <si>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</si>
  <si>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</si>
  <si>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</si>
  <si>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</si>
  <si>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</si>
  <si>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</si>
  <si>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</si>
  <si>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</si>
  <si>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</si>
  <si>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</si>
  <si>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</si>
  <si>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</si>
  <si>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</si>
  <si>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</si>
  <si>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</si>
  <si>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</si>
  <si>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</si>
  <si>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</si>
  <si>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</si>
  <si>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</si>
  <si>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</si>
  <si>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</si>
  <si>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</si>
  <si>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</si>
  <si>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</si>
  <si>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</si>
  <si>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</si>
  <si>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</si>
  <si>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</si>
  <si>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</si>
  <si>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</si>
  <si>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</si>
  <si>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</si>
  <si>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</si>
  <si>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</si>
  <si>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</si>
  <si>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</si>
  <si>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</si>
  <si>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</si>
  <si>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</si>
  <si>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</si>
  <si>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</si>
  <si>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</si>
  <si>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</si>
  <si>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</si>
  <si>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</si>
  <si>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</si>
  <si>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</si>
  <si>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</si>
  <si>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</si>
  <si>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</si>
  <si>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</si>
  <si>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</si>
  <si>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</si>
  <si>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</si>
  <si>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</si>
  <si>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</si>
  <si>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</si>
  <si>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</si>
  <si>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</si>
  <si>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</si>
  <si>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</si>
  <si>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 xml:space="preserve">    Efekti promjena u računovodstvenim politikama </t>
  </si>
  <si>
    <t xml:space="preserve">    Efekti ispravke grešaka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</si>
  <si>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</si>
  <si>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</si>
  <si>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</si>
  <si>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</si>
  <si>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</si>
  <si>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</si>
  <si>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</si>
  <si>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 xml:space="preserve">    Efekti promjena u računovodstvenim politikama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</si>
  <si>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</si>
  <si>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</si>
  <si>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</si>
  <si>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</si>
  <si>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</si>
  <si>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 val="single"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</si>
  <si>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</si>
  <si>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 val="single"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</si>
  <si>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</si>
  <si>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 val="single"/>
        <sz val="10"/>
        <rFont val="YUTimes"/>
        <family val="0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</si>
  <si>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</si>
  <si>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</si>
  <si>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r>
      <t xml:space="preserve">Дјелатност:   </t>
    </r>
    <r>
      <rPr>
        <b/>
        <u val="single"/>
        <sz val="10"/>
        <rFont val="YUTimes"/>
        <family val="0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 val="single"/>
        <sz val="10"/>
        <rFont val="YUTimes"/>
        <family val="2"/>
      </rPr>
      <t xml:space="preserve"> 4</t>
    </r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</si>
  <si>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</si>
  <si>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</si>
  <si>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 val="single"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 val="single"/>
        <sz val="10"/>
        <rFont val="YUTimes"/>
        <family val="2"/>
      </rPr>
      <t>66.30   upravljanje investicionim fondovima</t>
    </r>
  </si>
  <si>
    <t xml:space="preserve">                                         Шифра        Назив радње    </t>
  </si>
  <si>
    <r>
      <t>Улица и број:</t>
    </r>
    <r>
      <rPr>
        <b/>
        <u val="single"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</si>
  <si>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 val="single"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</si>
  <si>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</si>
  <si>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 val="single"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</si>
  <si>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</si>
  <si>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 val="single"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</si>
  <si>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</si>
  <si>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</si>
  <si>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</si>
  <si>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</si>
  <si>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</si>
  <si>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</si>
  <si>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</si>
  <si>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</si>
  <si>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</si>
  <si>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</si>
  <si>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</si>
  <si>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</si>
  <si>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</si>
  <si>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</si>
  <si>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</si>
  <si>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</si>
  <si>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</si>
  <si>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</si>
  <si>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</si>
  <si>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</si>
  <si>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</si>
  <si>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</si>
  <si>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</si>
  <si>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</si>
  <si>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</si>
  <si>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</si>
  <si>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za period koji se završava na dan 31.12.2016. godine</t>
  </si>
  <si>
    <t>Stanje na dan 31.12.2016. god. (915 ± 916 ± 917 ± 918 ± 919 ± 920 - 921 + 922)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</si>
</sst>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#,##0.0000"/>
    <numFmt numFmtId="173" formatCode="#,##0.00;[Red]#,##0.00"/>
    <numFmt numFmtId="174" formatCode="0.000000;[Red]0.000000"/>
    <numFmt numFmtId="175" formatCode="0.0000"/>
    <numFmt numFmtId="176" formatCode="0.000000"/>
    <numFmt numFmtId="177" formatCode="0.0000%"/>
    <numFmt numFmtId="178" formatCode="#;;"/>
    <numFmt numFmtId="179" formatCode="000;;"/>
    <numFmt numFmtId="180" formatCode="#,##0;;"/>
    <numFmt numFmtId="181" formatCode="#,##0;[Red]\-#,##0"/>
    <numFmt numFmtId="182" formatCode="General;;"/>
    <numFmt numFmtId="183" formatCode="#,##0.000"/>
  </numFmts>
  <fonts count="5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  <family val="0"/>
    </font>
    <font>
      <sz val="10"/>
      <name val="YUTimes"/>
      <family val="2"/>
    </font>
    <font>
      <b/>
      <sz val="10"/>
      <name val="YUTimes"/>
      <family val="0"/>
    </font>
    <font>
      <b/>
      <u val="single"/>
      <sz val="9"/>
      <name val="YUTimes"/>
      <family val="2"/>
    </font>
    <font>
      <b/>
      <sz val="14"/>
      <name val="YUTimes"/>
      <family val="2"/>
    </font>
    <font>
      <b/>
      <u val="single"/>
      <sz val="10"/>
      <name val="YUTimes"/>
      <family val="2"/>
    </font>
    <font>
      <b/>
      <sz val="12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 val="single"/>
      <sz val="10"/>
      <name val="Times-C"/>
      <family val="2"/>
    </font>
    <font>
      <b/>
      <sz val="10"/>
      <name val="Times-C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/>
      <top style="thin"/>
      <bottom/>
    </border>
    <border>
      <left/>
      <right style="thin">
        <color indexed="22"/>
      </right>
      <top style="thin"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166" fontId="3" fillId="0" borderId="0" applyFill="0" applyBorder="0">
      <alignment horizontal="center" vertical="center"/>
      <protection hidden="1"/>
    </xf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8" fontId="3" fillId="0" borderId="0" applyFill="0" applyBorder="0">
      <alignment horizontal="center" vertical="center" wrapText="1"/>
      <protection hidden="1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9" fontId="3" fillId="0" borderId="10" applyFill="0">
      <alignment horizontal="left" indent="1"/>
      <protection hidden="1"/>
    </xf>
    <xf numFmtId="0" fontId="3" fillId="0" borderId="10" applyFill="0">
      <alignment horizontal="left" indent="1"/>
      <protection hidden="1"/>
    </xf>
  </cellStyleXfs>
  <cellXfs count="428">
    <xf numFmtId="0" fontId="0" fillId="0" borderId="0" xfId="0" applyAlignment="1">
      <alignment/>
    </xf>
    <xf numFmtId="3" fontId="4" fillId="0" borderId="11" xfId="0" applyNumberFormat="1" applyFont="1" applyBorder="1" applyAlignment="1" applyProtection="1">
      <alignment horizontal="right" vertical="center"/>
      <protection hidden="1"/>
    </xf>
    <xf numFmtId="179" fontId="4" fillId="3" borderId="12" xfId="39" applyNumberFormat="1" applyFont="1" applyFill="1" applyBorder="1">
      <alignment horizontal="center" vertical="center"/>
      <protection hidden="1"/>
    </xf>
    <xf numFmtId="3" fontId="4" fillId="3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12" xfId="0" applyNumberFormat="1" applyFont="1" applyBorder="1" applyAlignment="1" applyProtection="1">
      <alignment horizontal="right" vertical="center"/>
      <protection hidden="1"/>
    </xf>
    <xf numFmtId="3" fontId="0" fillId="0" borderId="13" xfId="0" applyNumberFormat="1" applyFont="1" applyBorder="1" applyAlignment="1" applyProtection="1">
      <alignment horizontal="right" vertical="center"/>
      <protection hidden="1"/>
    </xf>
    <xf numFmtId="179" fontId="3" fillId="3" borderId="12" xfId="39" applyNumberFormat="1" applyFont="1" applyFill="1" applyBorder="1">
      <alignment horizontal="center" vertical="center"/>
      <protection hidden="1"/>
    </xf>
    <xf numFmtId="3" fontId="0" fillId="3" borderId="12" xfId="0" applyNumberFormat="1" applyFont="1" applyFill="1" applyBorder="1" applyAlignment="1" applyProtection="1">
      <alignment horizontal="right" vertical="center"/>
      <protection locked="0"/>
    </xf>
    <xf numFmtId="3" fontId="0" fillId="3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hidden="1"/>
    </xf>
    <xf numFmtId="3" fontId="0" fillId="3" borderId="12" xfId="0" applyNumberFormat="1" applyFont="1" applyFill="1" applyBorder="1" applyAlignment="1" applyProtection="1">
      <alignment horizontal="right" vertical="center"/>
      <protection hidden="1"/>
    </xf>
    <xf numFmtId="3" fontId="0" fillId="3" borderId="13" xfId="0" applyNumberFormat="1" applyFont="1" applyFill="1" applyBorder="1" applyAlignment="1" applyProtection="1">
      <alignment horizontal="right" vertical="center"/>
      <protection hidden="1"/>
    </xf>
    <xf numFmtId="3" fontId="4" fillId="3" borderId="12" xfId="0" applyNumberFormat="1" applyFont="1" applyFill="1" applyBorder="1" applyAlignment="1" applyProtection="1">
      <alignment horizontal="right" vertical="center"/>
      <protection locked="0"/>
    </xf>
    <xf numFmtId="3" fontId="4" fillId="3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179" fontId="3" fillId="3" borderId="14" xfId="39" applyNumberFormat="1" applyFont="1" applyFill="1" applyBorder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 wrapText="1"/>
      <protection hidden="1"/>
    </xf>
    <xf numFmtId="0" fontId="21" fillId="32" borderId="16" xfId="0" applyFont="1" applyFill="1" applyBorder="1" applyAlignment="1" applyProtection="1">
      <alignment horizontal="center"/>
      <protection hidden="1"/>
    </xf>
    <xf numFmtId="0" fontId="21" fillId="32" borderId="15" xfId="0" applyFont="1" applyFill="1" applyBorder="1" applyAlignment="1" applyProtection="1">
      <alignment horizontal="center"/>
      <protection hidden="1"/>
    </xf>
    <xf numFmtId="0" fontId="21" fillId="32" borderId="17" xfId="0" applyFont="1" applyFill="1" applyBorder="1" applyAlignment="1" applyProtection="1">
      <alignment horizontal="center"/>
      <protection hidden="1"/>
    </xf>
    <xf numFmtId="178" fontId="3" fillId="33" borderId="18" xfId="49" applyNumberFormat="1" applyFont="1" applyFill="1" applyBorder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3" fontId="3" fillId="0" borderId="21" xfId="0" applyNumberFormat="1" applyFont="1" applyBorder="1" applyAlignment="1" applyProtection="1">
      <alignment/>
      <protection hidden="1"/>
    </xf>
    <xf numFmtId="0" fontId="21" fillId="32" borderId="22" xfId="0" applyFont="1" applyFill="1" applyBorder="1" applyAlignment="1" applyProtection="1">
      <alignment horizontal="center"/>
      <protection hidden="1"/>
    </xf>
    <xf numFmtId="0" fontId="21" fillId="32" borderId="14" xfId="0" applyNumberFormat="1" applyFont="1" applyFill="1" applyBorder="1" applyAlignment="1" applyProtection="1" quotePrefix="1">
      <alignment horizontal="center"/>
      <protection hidden="1"/>
    </xf>
    <xf numFmtId="0" fontId="21" fillId="32" borderId="23" xfId="0" applyFont="1" applyFill="1" applyBorder="1" applyAlignment="1" applyProtection="1">
      <alignment horizontal="center"/>
      <protection hidden="1"/>
    </xf>
    <xf numFmtId="0" fontId="21" fillId="32" borderId="24" xfId="0" applyFont="1" applyFill="1" applyBorder="1" applyAlignment="1" applyProtection="1">
      <alignment horizontal="center"/>
      <protection hidden="1"/>
    </xf>
    <xf numFmtId="178" fontId="4" fillId="33" borderId="18" xfId="49" applyNumberFormat="1" applyFont="1" applyFill="1" applyBorder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4" fillId="33" borderId="26" xfId="0" applyFont="1" applyFill="1" applyBorder="1" applyAlignment="1" applyProtection="1">
      <alignment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21" fillId="32" borderId="12" xfId="0" applyFont="1" applyFill="1" applyBorder="1" applyAlignment="1" applyProtection="1">
      <alignment horizontal="center" vertical="center" wrapText="1"/>
      <protection hidden="1"/>
    </xf>
    <xf numFmtId="0" fontId="21" fillId="32" borderId="13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 quotePrefix="1">
      <alignment horizontal="center"/>
      <protection hidden="1"/>
    </xf>
    <xf numFmtId="0" fontId="21" fillId="32" borderId="17" xfId="0" applyFont="1" applyFill="1" applyBorder="1" applyAlignment="1" applyProtection="1" quotePrefix="1">
      <alignment horizontal="center"/>
      <protection hidden="1"/>
    </xf>
    <xf numFmtId="178" fontId="3" fillId="0" borderId="27" xfId="49" applyNumberFormat="1" applyFont="1" applyBorder="1">
      <alignment horizontal="center" vertical="center" wrapText="1"/>
      <protection hidden="1"/>
    </xf>
    <xf numFmtId="179" fontId="3" fillId="0" borderId="28" xfId="39" applyNumberFormat="1" applyFont="1" applyBorder="1">
      <alignment horizontal="center" vertical="center"/>
      <protection hidden="1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178" fontId="3" fillId="3" borderId="29" xfId="49" applyNumberFormat="1" applyFont="1" applyFill="1" applyBorder="1">
      <alignment horizontal="center" vertical="center" wrapText="1"/>
      <protection hidden="1"/>
    </xf>
    <xf numFmtId="178" fontId="3" fillId="0" borderId="29" xfId="49" applyNumberFormat="1" applyFont="1" applyBorder="1">
      <alignment horizontal="center" vertical="center" wrapText="1"/>
      <protection hidden="1"/>
    </xf>
    <xf numFmtId="179" fontId="3" fillId="0" borderId="12" xfId="39" applyNumberFormat="1" applyFont="1" applyBorder="1">
      <alignment horizontal="center" vertical="center"/>
      <protection hidden="1"/>
    </xf>
    <xf numFmtId="178" fontId="4" fillId="0" borderId="29" xfId="49" applyNumberFormat="1" applyFont="1" applyBorder="1">
      <alignment horizontal="center" vertical="center" wrapText="1"/>
      <protection hidden="1"/>
    </xf>
    <xf numFmtId="179" fontId="4" fillId="0" borderId="12" xfId="39" applyNumberFormat="1" applyFont="1" applyBorder="1">
      <alignment horizontal="center" vertical="center"/>
      <protection hidden="1"/>
    </xf>
    <xf numFmtId="178" fontId="4" fillId="3" borderId="29" xfId="49" applyNumberFormat="1" applyFont="1" applyFill="1" applyBorder="1">
      <alignment horizontal="center" vertical="center" wrapText="1"/>
      <protection hidden="1"/>
    </xf>
    <xf numFmtId="178" fontId="3" fillId="3" borderId="22" xfId="49" applyNumberFormat="1" applyFont="1" applyFill="1" applyBorder="1">
      <alignment horizontal="center" vertical="center" wrapText="1"/>
      <protection hidden="1"/>
    </xf>
    <xf numFmtId="3" fontId="0" fillId="3" borderId="14" xfId="0" applyNumberFormat="1" applyFont="1" applyFill="1" applyBorder="1" applyAlignment="1" applyProtection="1">
      <alignment horizontal="right" vertical="center"/>
      <protection locked="0"/>
    </xf>
    <xf numFmtId="3" fontId="0" fillId="3" borderId="24" xfId="0" applyNumberFormat="1" applyFont="1" applyFill="1" applyBorder="1" applyAlignment="1" applyProtection="1">
      <alignment horizontal="right" vertical="center"/>
      <protection locked="0"/>
    </xf>
    <xf numFmtId="0" fontId="21" fillId="32" borderId="16" xfId="0" applyFont="1" applyFill="1" applyBorder="1" applyAlignment="1" applyProtection="1">
      <alignment/>
      <protection hidden="1"/>
    </xf>
    <xf numFmtId="178" fontId="4" fillId="0" borderId="27" xfId="49" applyNumberFormat="1" applyFont="1" applyBorder="1" applyProtection="1">
      <alignment horizontal="center" vertical="center" wrapText="1"/>
      <protection hidden="1"/>
    </xf>
    <xf numFmtId="179" fontId="4" fillId="0" borderId="28" xfId="39" applyNumberFormat="1" applyFont="1" applyBorder="1" applyProtection="1">
      <alignment horizontal="center" vertical="center"/>
      <protection hidden="1"/>
    </xf>
    <xf numFmtId="3" fontId="4" fillId="0" borderId="28" xfId="0" applyNumberFormat="1" applyFont="1" applyBorder="1" applyAlignment="1" applyProtection="1">
      <alignment horizontal="right" vertical="center"/>
      <protection locked="0"/>
    </xf>
    <xf numFmtId="178" fontId="3" fillId="3" borderId="29" xfId="49" applyNumberFormat="1" applyFont="1" applyFill="1" applyBorder="1" applyProtection="1">
      <alignment horizontal="center" vertical="center" wrapText="1"/>
      <protection hidden="1"/>
    </xf>
    <xf numFmtId="179" fontId="3" fillId="3" borderId="12" xfId="39" applyNumberFormat="1" applyFont="1" applyFill="1" applyBorder="1" applyProtection="1">
      <alignment horizontal="center" vertical="center"/>
      <protection hidden="1"/>
    </xf>
    <xf numFmtId="178" fontId="3" fillId="0" borderId="29" xfId="49" applyNumberFormat="1" applyFont="1" applyBorder="1" applyProtection="1">
      <alignment horizontal="center" vertical="center" wrapText="1"/>
      <protection hidden="1"/>
    </xf>
    <xf numFmtId="179" fontId="3" fillId="0" borderId="12" xfId="39" applyNumberFormat="1" applyFont="1" applyBorder="1" applyProtection="1">
      <alignment horizontal="center" vertical="center"/>
      <protection hidden="1"/>
    </xf>
    <xf numFmtId="178" fontId="4" fillId="3" borderId="29" xfId="49" applyNumberFormat="1" applyFont="1" applyFill="1" applyBorder="1" applyProtection="1">
      <alignment horizontal="center" vertical="center" wrapText="1"/>
      <protection hidden="1"/>
    </xf>
    <xf numFmtId="179" fontId="4" fillId="3" borderId="12" xfId="39" applyNumberFormat="1" applyFont="1" applyFill="1" applyBorder="1" applyProtection="1">
      <alignment horizontal="center" vertical="center"/>
      <protection hidden="1"/>
    </xf>
    <xf numFmtId="178" fontId="4" fillId="0" borderId="29" xfId="49" applyNumberFormat="1" applyFont="1" applyBorder="1" applyProtection="1">
      <alignment horizontal="center" vertical="center" wrapText="1"/>
      <protection hidden="1"/>
    </xf>
    <xf numFmtId="179" fontId="4" fillId="0" borderId="12" xfId="39" applyNumberFormat="1" applyFont="1" applyBorder="1" applyProtection="1">
      <alignment horizontal="center" vertical="center"/>
      <protection hidden="1"/>
    </xf>
    <xf numFmtId="178" fontId="4" fillId="0" borderId="22" xfId="49" applyNumberFormat="1" applyFont="1" applyBorder="1" applyProtection="1">
      <alignment horizontal="center" vertical="center" wrapText="1"/>
      <protection hidden="1"/>
    </xf>
    <xf numFmtId="179" fontId="4" fillId="0" borderId="14" xfId="39" applyNumberFormat="1" applyFont="1" applyBorder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7" fillId="0" borderId="30" xfId="0" applyFont="1" applyBorder="1" applyAlignment="1">
      <alignment/>
    </xf>
    <xf numFmtId="3" fontId="11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 quotePrefix="1">
      <alignment horizontal="center"/>
    </xf>
    <xf numFmtId="0" fontId="6" fillId="0" borderId="59" xfId="0" applyFont="1" applyFill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7" fillId="0" borderId="61" xfId="0" applyNumberFormat="1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7" fillId="0" borderId="65" xfId="0" applyNumberFormat="1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2" fontId="7" fillId="0" borderId="35" xfId="0" applyNumberFormat="1" applyFont="1" applyBorder="1" applyAlignment="1">
      <alignment/>
    </xf>
    <xf numFmtId="0" fontId="6" fillId="0" borderId="71" xfId="0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64" xfId="0" applyFont="1" applyBorder="1" applyAlignment="1">
      <alignment/>
    </xf>
    <xf numFmtId="0" fontId="1" fillId="34" borderId="64" xfId="0" applyFont="1" applyFill="1" applyBorder="1" applyAlignment="1">
      <alignment/>
    </xf>
    <xf numFmtId="0" fontId="1" fillId="0" borderId="64" xfId="0" applyFont="1" applyBorder="1" applyAlignment="1">
      <alignment/>
    </xf>
    <xf numFmtId="0" fontId="2" fillId="0" borderId="0" xfId="0" applyFont="1" applyAlignment="1">
      <alignment/>
    </xf>
    <xf numFmtId="0" fontId="2" fillId="0" borderId="64" xfId="0" applyFont="1" applyBorder="1" applyAlignment="1">
      <alignment horizontal="left"/>
    </xf>
    <xf numFmtId="0" fontId="2" fillId="34" borderId="64" xfId="0" applyFont="1" applyFill="1" applyBorder="1" applyAlignment="1">
      <alignment horizontal="left"/>
    </xf>
    <xf numFmtId="0" fontId="2" fillId="4" borderId="6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64" xfId="0" applyBorder="1" applyAlignment="1">
      <alignment/>
    </xf>
    <xf numFmtId="4" fontId="1" fillId="0" borderId="0" xfId="0" applyNumberFormat="1" applyFont="1" applyAlignment="1">
      <alignment/>
    </xf>
    <xf numFmtId="0" fontId="17" fillId="0" borderId="64" xfId="0" applyFont="1" applyBorder="1" applyAlignment="1">
      <alignment/>
    </xf>
    <xf numFmtId="0" fontId="17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left"/>
    </xf>
    <xf numFmtId="4" fontId="1" fillId="0" borderId="64" xfId="0" applyNumberFormat="1" applyFont="1" applyBorder="1" applyAlignment="1">
      <alignment/>
    </xf>
    <xf numFmtId="49" fontId="2" fillId="0" borderId="64" xfId="0" applyNumberFormat="1" applyFont="1" applyBorder="1" applyAlignment="1">
      <alignment horizontal="left"/>
    </xf>
    <xf numFmtId="0" fontId="2" fillId="2" borderId="64" xfId="0" applyFont="1" applyFill="1" applyBorder="1" applyAlignment="1">
      <alignment horizontal="left"/>
    </xf>
    <xf numFmtId="0" fontId="0" fillId="2" borderId="64" xfId="0" applyFill="1" applyBorder="1" applyAlignment="1">
      <alignment/>
    </xf>
    <xf numFmtId="4" fontId="17" fillId="0" borderId="64" xfId="0" applyNumberFormat="1" applyFont="1" applyBorder="1" applyAlignment="1">
      <alignment/>
    </xf>
    <xf numFmtId="0" fontId="1" fillId="2" borderId="64" xfId="0" applyFont="1" applyFill="1" applyBorder="1" applyAlignment="1">
      <alignment/>
    </xf>
    <xf numFmtId="4" fontId="0" fillId="0" borderId="0" xfId="0" applyNumberFormat="1" applyAlignment="1">
      <alignment/>
    </xf>
    <xf numFmtId="179" fontId="4" fillId="34" borderId="12" xfId="39" applyNumberFormat="1" applyFont="1" applyFill="1" applyBorder="1">
      <alignment horizontal="center" vertical="center"/>
      <protection hidden="1"/>
    </xf>
    <xf numFmtId="179" fontId="3" fillId="34" borderId="12" xfId="39" applyNumberFormat="1" applyFont="1" applyFill="1" applyBorder="1">
      <alignment horizontal="center" vertical="center"/>
      <protection hidden="1"/>
    </xf>
    <xf numFmtId="178" fontId="4" fillId="34" borderId="64" xfId="49" applyNumberFormat="1" applyFont="1" applyFill="1" applyBorder="1">
      <alignment horizontal="center" vertical="center" wrapText="1"/>
      <protection hidden="1"/>
    </xf>
    <xf numFmtId="179" fontId="4" fillId="34" borderId="64" xfId="39" applyNumberFormat="1" applyFont="1" applyFill="1" applyBorder="1">
      <alignment horizontal="center" vertical="center"/>
      <protection hidden="1"/>
    </xf>
    <xf numFmtId="3" fontId="4" fillId="34" borderId="64" xfId="0" applyNumberFormat="1" applyFont="1" applyFill="1" applyBorder="1" applyAlignment="1" applyProtection="1">
      <alignment vertical="center"/>
      <protection hidden="1"/>
    </xf>
    <xf numFmtId="178" fontId="3" fillId="34" borderId="64" xfId="49" applyNumberFormat="1" applyFont="1" applyFill="1" applyBorder="1">
      <alignment horizontal="center" vertical="center" wrapText="1"/>
      <protection hidden="1"/>
    </xf>
    <xf numFmtId="179" fontId="3" fillId="34" borderId="64" xfId="39" applyNumberFormat="1" applyFont="1" applyFill="1" applyBorder="1">
      <alignment horizontal="center" vertical="center"/>
      <protection hidden="1"/>
    </xf>
    <xf numFmtId="3" fontId="0" fillId="34" borderId="64" xfId="0" applyNumberFormat="1" applyFont="1" applyFill="1" applyBorder="1" applyAlignment="1" applyProtection="1">
      <alignment vertical="center"/>
      <protection hidden="1"/>
    </xf>
    <xf numFmtId="3" fontId="0" fillId="34" borderId="64" xfId="0" applyNumberFormat="1" applyFont="1" applyFill="1" applyBorder="1" applyAlignment="1" applyProtection="1">
      <alignment horizontal="right" vertical="center"/>
      <protection locked="0"/>
    </xf>
    <xf numFmtId="3" fontId="4" fillId="34" borderId="64" xfId="0" applyNumberFormat="1" applyFont="1" applyFill="1" applyBorder="1" applyAlignment="1" applyProtection="1">
      <alignment horizontal="right" vertical="center"/>
      <protection locked="0"/>
    </xf>
    <xf numFmtId="3" fontId="0" fillId="34" borderId="64" xfId="0" applyNumberFormat="1" applyFont="1" applyFill="1" applyBorder="1" applyAlignment="1" applyProtection="1">
      <alignment vertical="center" wrapText="1"/>
      <protection hidden="1"/>
    </xf>
    <xf numFmtId="4" fontId="1" fillId="0" borderId="48" xfId="0" applyNumberFormat="1" applyFont="1" applyFill="1" applyBorder="1" applyAlignment="1">
      <alignment/>
    </xf>
    <xf numFmtId="3" fontId="4" fillId="34" borderId="12" xfId="0" applyNumberFormat="1" applyFont="1" applyFill="1" applyBorder="1" applyAlignment="1" applyProtection="1">
      <alignment horizontal="right" vertical="center"/>
      <protection hidden="1"/>
    </xf>
    <xf numFmtId="3" fontId="0" fillId="34" borderId="12" xfId="0" applyNumberFormat="1" applyFont="1" applyFill="1" applyBorder="1" applyAlignment="1" applyProtection="1">
      <alignment horizontal="right" vertical="center"/>
      <protection locked="0"/>
    </xf>
    <xf numFmtId="3" fontId="0" fillId="34" borderId="12" xfId="0" applyNumberFormat="1" applyFont="1" applyFill="1" applyBorder="1" applyAlignment="1" applyProtection="1">
      <alignment horizontal="right" vertical="center"/>
      <protection hidden="1"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3" fontId="4" fillId="34" borderId="64" xfId="0" applyNumberFormat="1" applyFont="1" applyFill="1" applyBorder="1" applyAlignment="1" applyProtection="1">
      <alignment horizontal="right" vertical="center"/>
      <protection hidden="1"/>
    </xf>
    <xf numFmtId="178" fontId="3" fillId="34" borderId="27" xfId="49" applyNumberFormat="1" applyFill="1" applyBorder="1">
      <alignment horizontal="center" vertical="center" wrapText="1"/>
      <protection hidden="1"/>
    </xf>
    <xf numFmtId="179" fontId="3" fillId="34" borderId="28" xfId="39" applyNumberFormat="1" applyFill="1" applyBorder="1">
      <alignment horizontal="center" vertical="center"/>
      <protection hidden="1"/>
    </xf>
    <xf numFmtId="3" fontId="4" fillId="34" borderId="28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11" xfId="0" applyNumberFormat="1" applyFont="1" applyFill="1" applyBorder="1" applyAlignment="1" applyProtection="1">
      <alignment horizontal="right" vertical="center" wrapText="1"/>
      <protection hidden="1"/>
    </xf>
    <xf numFmtId="178" fontId="3" fillId="34" borderId="29" xfId="49" applyNumberFormat="1" applyFill="1" applyBorder="1">
      <alignment horizontal="center" vertical="center" wrapText="1"/>
      <protection hidden="1"/>
    </xf>
    <xf numFmtId="179" fontId="3" fillId="34" borderId="12" xfId="39" applyNumberFormat="1" applyFill="1" applyBorder="1">
      <alignment horizontal="center" vertical="center"/>
      <protection hidden="1"/>
    </xf>
    <xf numFmtId="3" fontId="4" fillId="34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13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178" fontId="3" fillId="34" borderId="22" xfId="49" applyNumberFormat="1" applyFill="1" applyBorder="1">
      <alignment horizontal="center" vertical="center" wrapText="1"/>
      <protection hidden="1"/>
    </xf>
    <xf numFmtId="179" fontId="3" fillId="34" borderId="14" xfId="39" applyNumberFormat="1" applyFill="1" applyBorder="1">
      <alignment horizontal="center" vertical="center"/>
      <protection hidden="1"/>
    </xf>
    <xf numFmtId="3" fontId="4" fillId="34" borderId="14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24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28" xfId="0" applyNumberFormat="1" applyFill="1" applyBorder="1" applyAlignment="1" applyProtection="1">
      <alignment horizontal="right" vertical="center"/>
      <protection hidden="1"/>
    </xf>
    <xf numFmtId="3" fontId="0" fillId="34" borderId="11" xfId="0" applyNumberFormat="1" applyFill="1" applyBorder="1" applyAlignment="1" applyProtection="1">
      <alignment horizontal="right" vertical="center"/>
      <protection hidden="1"/>
    </xf>
    <xf numFmtId="3" fontId="4" fillId="34" borderId="13" xfId="0" applyNumberFormat="1" applyFont="1" applyFill="1" applyBorder="1" applyAlignment="1" applyProtection="1">
      <alignment horizontal="right" vertical="center"/>
      <protection hidden="1"/>
    </xf>
    <xf numFmtId="3" fontId="0" fillId="34" borderId="13" xfId="0" applyNumberFormat="1" applyFont="1" applyFill="1" applyBorder="1" applyAlignment="1" applyProtection="1">
      <alignment horizontal="right" vertical="center"/>
      <protection locked="0"/>
    </xf>
    <xf numFmtId="3" fontId="0" fillId="34" borderId="13" xfId="0" applyNumberFormat="1" applyFont="1" applyFill="1" applyBorder="1" applyAlignment="1" applyProtection="1">
      <alignment horizontal="right" vertical="center"/>
      <protection hidden="1"/>
    </xf>
    <xf numFmtId="3" fontId="4" fillId="34" borderId="13" xfId="0" applyNumberFormat="1" applyFont="1" applyFill="1" applyBorder="1" applyAlignment="1" applyProtection="1">
      <alignment horizontal="right" vertical="center"/>
      <protection locked="0"/>
    </xf>
    <xf numFmtId="4" fontId="1" fillId="35" borderId="64" xfId="0" applyNumberFormat="1" applyFont="1" applyFill="1" applyBorder="1" applyAlignment="1">
      <alignment/>
    </xf>
    <xf numFmtId="3" fontId="0" fillId="34" borderId="64" xfId="0" applyNumberFormat="1" applyFont="1" applyFill="1" applyBorder="1" applyAlignment="1" applyProtection="1">
      <alignment horizontal="right" vertical="center"/>
      <protection hidden="1"/>
    </xf>
    <xf numFmtId="180" fontId="4" fillId="34" borderId="6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hidden="1"/>
    </xf>
    <xf numFmtId="49" fontId="3" fillId="0" borderId="10" xfId="63" applyFont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82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3" fillId="0" borderId="0" xfId="64" applyFont="1" applyBorder="1" applyAlignment="1">
      <alignment/>
      <protection hidden="1"/>
    </xf>
    <xf numFmtId="0" fontId="0" fillId="0" borderId="21" xfId="0" applyBorder="1" applyAlignment="1">
      <alignment/>
    </xf>
    <xf numFmtId="1" fontId="0" fillId="0" borderId="0" xfId="0" applyNumberFormat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178" fontId="4" fillId="34" borderId="27" xfId="49" applyNumberFormat="1" applyFont="1" applyFill="1" applyBorder="1" applyAlignment="1">
      <alignment horizontal="center" vertical="center" wrapText="1"/>
      <protection hidden="1"/>
    </xf>
    <xf numFmtId="179" fontId="4" fillId="34" borderId="28" xfId="39" applyNumberFormat="1" applyFont="1" applyFill="1" applyBorder="1">
      <alignment horizontal="center" vertical="center"/>
      <protection hidden="1"/>
    </xf>
    <xf numFmtId="3" fontId="4" fillId="34" borderId="28" xfId="0" applyNumberFormat="1" applyFont="1" applyFill="1" applyBorder="1" applyAlignment="1" applyProtection="1">
      <alignment horizontal="right" vertical="center"/>
      <protection hidden="1"/>
    </xf>
    <xf numFmtId="3" fontId="4" fillId="34" borderId="11" xfId="0" applyNumberFormat="1" applyFont="1" applyFill="1" applyBorder="1" applyAlignment="1" applyProtection="1">
      <alignment horizontal="right" vertical="center"/>
      <protection hidden="1"/>
    </xf>
    <xf numFmtId="178" fontId="4" fillId="34" borderId="29" xfId="49" applyNumberFormat="1" applyFont="1" applyFill="1" applyBorder="1" applyAlignment="1">
      <alignment horizontal="center" vertical="center" wrapText="1"/>
      <protection hidden="1"/>
    </xf>
    <xf numFmtId="178" fontId="3" fillId="34" borderId="29" xfId="49" applyNumberFormat="1" applyFont="1" applyFill="1" applyBorder="1" applyAlignment="1">
      <alignment horizontal="center" vertical="center" wrapText="1"/>
      <protection hidden="1"/>
    </xf>
    <xf numFmtId="0" fontId="4" fillId="34" borderId="12" xfId="0" applyNumberFormat="1" applyFont="1" applyFill="1" applyBorder="1" applyAlignment="1" applyProtection="1">
      <alignment horizontal="right" vertical="center"/>
      <protection locked="0"/>
    </xf>
    <xf numFmtId="0" fontId="4" fillId="34" borderId="13" xfId="0" applyNumberFormat="1" applyFont="1" applyFill="1" applyBorder="1" applyAlignment="1" applyProtection="1">
      <alignment horizontal="right" vertical="center"/>
      <protection locked="0"/>
    </xf>
    <xf numFmtId="3" fontId="1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34" borderId="13" xfId="0" applyNumberFormat="1" applyFont="1" applyFill="1" applyBorder="1" applyAlignment="1" applyProtection="1">
      <alignment horizontal="right" vertical="center"/>
      <protection locked="0"/>
    </xf>
    <xf numFmtId="0" fontId="0" fillId="34" borderId="12" xfId="0" applyNumberFormat="1" applyFont="1" applyFill="1" applyBorder="1" applyAlignment="1" applyProtection="1">
      <alignment horizontal="right" vertical="center"/>
      <protection locked="0"/>
    </xf>
    <xf numFmtId="178" fontId="3" fillId="34" borderId="22" xfId="49" applyNumberFormat="1" applyFont="1" applyFill="1" applyBorder="1" applyAlignment="1">
      <alignment horizontal="center" vertical="center" wrapText="1"/>
      <protection hidden="1"/>
    </xf>
    <xf numFmtId="179" fontId="3" fillId="34" borderId="14" xfId="39" applyNumberFormat="1" applyFont="1" applyFill="1" applyBorder="1">
      <alignment horizontal="center" vertical="center"/>
      <protection hidden="1"/>
    </xf>
    <xf numFmtId="0" fontId="0" fillId="34" borderId="14" xfId="0" applyNumberFormat="1" applyFont="1" applyFill="1" applyBorder="1" applyAlignment="1" applyProtection="1">
      <alignment horizontal="right" vertical="center"/>
      <protection locked="0"/>
    </xf>
    <xf numFmtId="0" fontId="0" fillId="34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left"/>
    </xf>
    <xf numFmtId="0" fontId="3" fillId="0" borderId="72" xfId="64" applyFont="1" applyBorder="1" applyAlignment="1">
      <alignment horizontal="center"/>
      <protection hidden="1"/>
    </xf>
    <xf numFmtId="0" fontId="0" fillId="0" borderId="0" xfId="0" applyAlignment="1">
      <alignment horizontal="left"/>
    </xf>
    <xf numFmtId="0" fontId="3" fillId="0" borderId="19" xfId="64" applyFont="1" applyBorder="1" applyAlignment="1">
      <alignment horizontal="center"/>
      <protection hidden="1"/>
    </xf>
    <xf numFmtId="49" fontId="4" fillId="0" borderId="10" xfId="63" applyFont="1">
      <alignment horizontal="left" indent="1"/>
      <protection hidden="1"/>
    </xf>
    <xf numFmtId="0" fontId="21" fillId="32" borderId="17" xfId="0" applyFont="1" applyFill="1" applyBorder="1" applyAlignment="1" applyProtection="1">
      <alignment horizontal="center" vertical="center" wrapText="1"/>
      <protection hidden="1"/>
    </xf>
    <xf numFmtId="0" fontId="21" fillId="32" borderId="73" xfId="0" applyFont="1" applyFill="1" applyBorder="1" applyAlignment="1" applyProtection="1">
      <alignment horizontal="center"/>
      <protection hidden="1"/>
    </xf>
    <xf numFmtId="0" fontId="21" fillId="32" borderId="74" xfId="0" applyFont="1" applyFill="1" applyBorder="1" applyAlignment="1" applyProtection="1">
      <alignment horizontal="center"/>
      <protection hidden="1"/>
    </xf>
    <xf numFmtId="0" fontId="21" fillId="32" borderId="75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81" fontId="4" fillId="34" borderId="24" xfId="0" applyNumberFormat="1" applyFont="1" applyFill="1" applyBorder="1" applyAlignment="1" applyProtection="1">
      <alignment horizontal="right" vertical="center"/>
      <protection hidden="1"/>
    </xf>
    <xf numFmtId="3" fontId="4" fillId="3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Border="1" applyAlignment="1" applyProtection="1">
      <alignment horizontal="right" vertical="center"/>
      <protection hidden="1"/>
    </xf>
    <xf numFmtId="3" fontId="4" fillId="0" borderId="24" xfId="0" applyNumberFormat="1" applyFont="1" applyBorder="1" applyAlignment="1" applyProtection="1">
      <alignment horizontal="right" vertical="center"/>
      <protection hidden="1"/>
    </xf>
    <xf numFmtId="0" fontId="4" fillId="0" borderId="10" xfId="64" applyFont="1" applyBorder="1" applyAlignment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10" xfId="64" applyFont="1" applyBorder="1" applyAlignment="1">
      <alignment horizontal="left"/>
      <protection hidden="1"/>
    </xf>
    <xf numFmtId="4" fontId="1" fillId="0" borderId="0" xfId="0" applyNumberFormat="1" applyFont="1" applyFill="1" applyBorder="1" applyAlignment="1">
      <alignment/>
    </xf>
    <xf numFmtId="0" fontId="2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76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35" xfId="0" applyFont="1" applyBorder="1" applyAlignment="1">
      <alignment horizontal="left"/>
    </xf>
    <xf numFmtId="4" fontId="1" fillId="0" borderId="36" xfId="0" applyNumberFormat="1" applyFont="1" applyBorder="1" applyAlignment="1">
      <alignment/>
    </xf>
    <xf numFmtId="183" fontId="1" fillId="0" borderId="36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3" fontId="2" fillId="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horizontal="left"/>
    </xf>
    <xf numFmtId="0" fontId="0" fillId="0" borderId="36" xfId="0" applyBorder="1" applyAlignment="1">
      <alignment horizontal="left"/>
    </xf>
    <xf numFmtId="4" fontId="0" fillId="0" borderId="34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4" fillId="34" borderId="64" xfId="0" applyFont="1" applyFill="1" applyBorder="1" applyAlignment="1" applyProtection="1">
      <alignment horizontal="left" vertical="center" wrapText="1"/>
      <protection hidden="1"/>
    </xf>
    <xf numFmtId="0" fontId="0" fillId="34" borderId="64" xfId="0" applyFont="1" applyFill="1" applyBorder="1" applyAlignment="1" applyProtection="1">
      <alignment horizontal="left" vertical="center" wrapText="1"/>
      <protection hidden="1"/>
    </xf>
    <xf numFmtId="0" fontId="3" fillId="0" borderId="21" xfId="64" applyFont="1" applyBorder="1">
      <alignment horizontal="left" indent="1"/>
      <protection hidden="1"/>
    </xf>
    <xf numFmtId="0" fontId="3" fillId="0" borderId="72" xfId="64" applyFont="1" applyBorder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4" fillId="0" borderId="19" xfId="64" applyFont="1" applyBorder="1" applyAlignment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49" fontId="4" fillId="0" borderId="10" xfId="63" applyFont="1" applyAlignment="1">
      <alignment horizontal="left"/>
      <protection hidden="1"/>
    </xf>
    <xf numFmtId="49" fontId="4" fillId="0" borderId="19" xfId="63" applyFont="1" applyBorder="1" applyAlignment="1">
      <alignment horizont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21" fillId="32" borderId="78" xfId="0" applyFont="1" applyFill="1" applyBorder="1" applyAlignment="1" applyProtection="1">
      <alignment horizontal="center" vertical="center" wrapText="1"/>
      <protection hidden="1"/>
    </xf>
    <xf numFmtId="0" fontId="21" fillId="32" borderId="79" xfId="0" applyFont="1" applyFill="1" applyBorder="1" applyAlignment="1" applyProtection="1">
      <alignment horizontal="center" vertical="center" wrapText="1"/>
      <protection hidden="1"/>
    </xf>
    <xf numFmtId="0" fontId="21" fillId="32" borderId="80" xfId="0" applyFont="1" applyFill="1" applyBorder="1" applyAlignment="1" applyProtection="1">
      <alignment horizontal="center" vertical="center" wrapText="1"/>
      <protection hidden="1"/>
    </xf>
    <xf numFmtId="0" fontId="21" fillId="32" borderId="81" xfId="0" applyFont="1" applyFill="1" applyBorder="1" applyAlignment="1" applyProtection="1">
      <alignment horizontal="center" vertical="center" wrapText="1"/>
      <protection hidden="1"/>
    </xf>
    <xf numFmtId="0" fontId="21" fillId="32" borderId="74" xfId="0" applyFont="1" applyFill="1" applyBorder="1" applyAlignment="1" applyProtection="1">
      <alignment horizontal="center" vertical="center" wrapText="1"/>
      <protection hidden="1"/>
    </xf>
    <xf numFmtId="0" fontId="21" fillId="32" borderId="82" xfId="0" applyFont="1" applyFill="1" applyBorder="1" applyAlignment="1" applyProtection="1">
      <alignment horizontal="center" vertical="center" wrapText="1"/>
      <protection hidden="1"/>
    </xf>
    <xf numFmtId="0" fontId="21" fillId="32" borderId="75" xfId="0" applyFont="1" applyFill="1" applyBorder="1" applyAlignment="1" applyProtection="1">
      <alignment horizontal="center" vertical="center" wrapText="1"/>
      <protection hidden="1"/>
    </xf>
    <xf numFmtId="0" fontId="21" fillId="32" borderId="83" xfId="0" applyFont="1" applyFill="1" applyBorder="1" applyAlignment="1" applyProtection="1">
      <alignment horizontal="center" vertical="center" wrapText="1"/>
      <protection hidden="1"/>
    </xf>
    <xf numFmtId="0" fontId="21" fillId="32" borderId="23" xfId="0" applyFont="1" applyFill="1" applyBorder="1" applyAlignment="1" applyProtection="1">
      <alignment horizontal="center"/>
      <protection hidden="1"/>
    </xf>
    <xf numFmtId="0" fontId="21" fillId="32" borderId="84" xfId="0" applyFont="1" applyFill="1" applyBorder="1" applyAlignment="1" applyProtection="1">
      <alignment horizontal="center"/>
      <protection hidden="1"/>
    </xf>
    <xf numFmtId="0" fontId="21" fillId="32" borderId="85" xfId="0" applyFont="1" applyFill="1" applyBorder="1" applyAlignment="1" applyProtection="1">
      <alignment horizontal="center"/>
      <protection hidden="1"/>
    </xf>
    <xf numFmtId="0" fontId="21" fillId="32" borderId="73" xfId="0" applyFont="1" applyFill="1" applyBorder="1" applyAlignment="1" applyProtection="1">
      <alignment horizontal="center" vertical="center" wrapText="1"/>
      <protection hidden="1"/>
    </xf>
    <xf numFmtId="0" fontId="21" fillId="32" borderId="86" xfId="0" applyFont="1" applyFill="1" applyBorder="1" applyAlignment="1" applyProtection="1">
      <alignment horizontal="center" vertical="center" wrapText="1"/>
      <protection hidden="1"/>
    </xf>
    <xf numFmtId="0" fontId="21" fillId="32" borderId="78" xfId="0" applyFont="1" applyFill="1" applyBorder="1" applyAlignment="1" applyProtection="1">
      <alignment horizontal="center" vertical="center"/>
      <protection hidden="1"/>
    </xf>
    <xf numFmtId="0" fontId="21" fillId="32" borderId="21" xfId="0" applyFont="1" applyFill="1" applyBorder="1" applyAlignment="1" applyProtection="1">
      <alignment horizontal="center" vertical="center"/>
      <protection hidden="1"/>
    </xf>
    <xf numFmtId="0" fontId="21" fillId="32" borderId="79" xfId="0" applyFont="1" applyFill="1" applyBorder="1" applyAlignment="1" applyProtection="1">
      <alignment horizontal="center" vertical="center"/>
      <protection hidden="1"/>
    </xf>
    <xf numFmtId="0" fontId="21" fillId="32" borderId="80" xfId="0" applyFont="1" applyFill="1" applyBorder="1" applyAlignment="1" applyProtection="1">
      <alignment horizontal="center" vertical="center"/>
      <protection hidden="1"/>
    </xf>
    <xf numFmtId="0" fontId="21" fillId="32" borderId="87" xfId="0" applyFont="1" applyFill="1" applyBorder="1" applyAlignment="1" applyProtection="1">
      <alignment horizontal="center" vertical="center"/>
      <protection hidden="1"/>
    </xf>
    <xf numFmtId="0" fontId="21" fillId="32" borderId="81" xfId="0" applyFont="1" applyFill="1" applyBorder="1" applyAlignment="1" applyProtection="1">
      <alignment horizontal="center" vertical="center"/>
      <protection hidden="1"/>
    </xf>
    <xf numFmtId="0" fontId="21" fillId="32" borderId="28" xfId="0" applyFont="1" applyFill="1" applyBorder="1" applyAlignment="1" applyProtection="1">
      <alignment horizontal="center" vertical="center" wrapText="1"/>
      <protection hidden="1"/>
    </xf>
    <xf numFmtId="0" fontId="21" fillId="32" borderId="11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left" vertical="center" wrapText="1"/>
      <protection hidden="1"/>
    </xf>
    <xf numFmtId="0" fontId="21" fillId="36" borderId="78" xfId="0" applyFont="1" applyFill="1" applyBorder="1" applyAlignment="1" applyProtection="1">
      <alignment horizontal="center" vertical="center"/>
      <protection hidden="1"/>
    </xf>
    <xf numFmtId="0" fontId="21" fillId="36" borderId="21" xfId="0" applyFont="1" applyFill="1" applyBorder="1" applyAlignment="1" applyProtection="1">
      <alignment horizontal="center" vertical="center"/>
      <protection hidden="1"/>
    </xf>
    <xf numFmtId="0" fontId="21" fillId="36" borderId="79" xfId="0" applyFont="1" applyFill="1" applyBorder="1" applyAlignment="1" applyProtection="1">
      <alignment horizontal="center" vertical="center"/>
      <protection hidden="1"/>
    </xf>
    <xf numFmtId="0" fontId="21" fillId="36" borderId="80" xfId="0" applyFont="1" applyFill="1" applyBorder="1" applyAlignment="1" applyProtection="1">
      <alignment horizontal="center" vertical="center"/>
      <protection hidden="1"/>
    </xf>
    <xf numFmtId="0" fontId="21" fillId="36" borderId="87" xfId="0" applyFont="1" applyFill="1" applyBorder="1" applyAlignment="1" applyProtection="1">
      <alignment horizontal="center" vertical="center"/>
      <protection hidden="1"/>
    </xf>
    <xf numFmtId="0" fontId="21" fillId="36" borderId="81" xfId="0" applyFont="1" applyFill="1" applyBorder="1" applyAlignment="1" applyProtection="1">
      <alignment horizontal="center" vertical="center"/>
      <protection hidden="1"/>
    </xf>
    <xf numFmtId="0" fontId="21" fillId="32" borderId="28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left" vertical="center" wrapText="1"/>
      <protection hidden="1"/>
    </xf>
    <xf numFmtId="0" fontId="0" fillId="34" borderId="14" xfId="0" applyFont="1" applyFill="1" applyBorder="1" applyAlignment="1" applyProtection="1">
      <alignment horizontal="left" vertical="center" wrapText="1"/>
      <protection hidden="1"/>
    </xf>
    <xf numFmtId="0" fontId="4" fillId="34" borderId="88" xfId="0" applyFont="1" applyFill="1" applyBorder="1" applyAlignment="1" applyProtection="1">
      <alignment horizontal="left" vertical="center" wrapText="1"/>
      <protection hidden="1"/>
    </xf>
    <xf numFmtId="0" fontId="4" fillId="34" borderId="89" xfId="0" applyFont="1" applyFill="1" applyBorder="1" applyAlignment="1" applyProtection="1">
      <alignment horizontal="left" vertical="center" wrapText="1"/>
      <protection hidden="1"/>
    </xf>
    <xf numFmtId="0" fontId="4" fillId="34" borderId="90" xfId="0" applyFont="1" applyFill="1" applyBorder="1" applyAlignment="1" applyProtection="1">
      <alignment horizontal="left" vertical="center" wrapText="1"/>
      <protection hidden="1"/>
    </xf>
    <xf numFmtId="49" fontId="4" fillId="0" borderId="10" xfId="63" applyFont="1">
      <alignment horizontal="left" indent="1"/>
      <protection hidden="1"/>
    </xf>
    <xf numFmtId="0" fontId="3" fillId="0" borderId="72" xfId="64" applyFont="1" applyBorder="1" applyAlignment="1">
      <alignment horizontal="center"/>
      <protection hidden="1"/>
    </xf>
    <xf numFmtId="0" fontId="21" fillId="32" borderId="74" xfId="0" applyFont="1" applyFill="1" applyBorder="1" applyAlignment="1" applyProtection="1">
      <alignment horizontal="center"/>
      <protection hidden="1"/>
    </xf>
    <xf numFmtId="0" fontId="3" fillId="0" borderId="19" xfId="64" applyFont="1" applyBorder="1" applyAlignment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21" fillId="32" borderId="27" xfId="0" applyFont="1" applyFill="1" applyBorder="1" applyAlignment="1" applyProtection="1">
      <alignment horizontal="center" vertical="center" wrapText="1"/>
      <protection hidden="1"/>
    </xf>
    <xf numFmtId="0" fontId="21" fillId="32" borderId="16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 wrapText="1"/>
      <protection hidden="1"/>
    </xf>
    <xf numFmtId="0" fontId="21" fillId="32" borderId="11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4" fillId="34" borderId="14" xfId="0" applyFont="1" applyFill="1" applyBorder="1" applyAlignment="1" applyProtection="1">
      <alignment horizontal="left" vertical="center" wrapText="1"/>
      <protection hidden="1"/>
    </xf>
    <xf numFmtId="0" fontId="21" fillId="32" borderId="29" xfId="0" applyFont="1" applyFill="1" applyBorder="1" applyAlignment="1" applyProtection="1">
      <alignment horizontal="center" vertical="center" wrapText="1"/>
      <protection hidden="1"/>
    </xf>
    <xf numFmtId="0" fontId="21" fillId="32" borderId="12" xfId="0" applyFont="1" applyFill="1" applyBorder="1" applyAlignment="1" applyProtection="1">
      <alignment horizontal="center" vertical="center"/>
      <protection hidden="1"/>
    </xf>
    <xf numFmtId="0" fontId="21" fillId="32" borderId="12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3" fillId="0" borderId="10" xfId="64" applyFont="1" applyBorder="1" applyAlignment="1">
      <alignment horizont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0" fillId="3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0" fillId="0" borderId="88" xfId="0" applyFont="1" applyBorder="1" applyAlignment="1" applyProtection="1">
      <alignment horizontal="left" vertical="center" wrapText="1"/>
      <protection hidden="1"/>
    </xf>
    <xf numFmtId="0" fontId="0" fillId="0" borderId="89" xfId="0" applyFont="1" applyBorder="1" applyAlignment="1" applyProtection="1">
      <alignment horizontal="left" vertical="center" wrapText="1"/>
      <protection hidden="1"/>
    </xf>
    <xf numFmtId="0" fontId="0" fillId="0" borderId="90" xfId="0" applyFont="1" applyBorder="1" applyAlignment="1" applyProtection="1">
      <alignment horizontal="left" vertical="center" wrapText="1"/>
      <protection hidden="1"/>
    </xf>
    <xf numFmtId="0" fontId="0" fillId="3" borderId="14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0" fillId="0" borderId="28" xfId="0" applyFont="1" applyBorder="1" applyAlignment="1" applyProtection="1">
      <alignment horizontal="left" vertical="center" wrapText="1"/>
      <protection hidden="1"/>
    </xf>
    <xf numFmtId="0" fontId="0" fillId="0" borderId="88" xfId="0" applyFont="1" applyBorder="1" applyAlignment="1" applyProtection="1">
      <alignment vertical="center" wrapText="1"/>
      <protection hidden="1"/>
    </xf>
    <xf numFmtId="0" fontId="0" fillId="0" borderId="89" xfId="0" applyFont="1" applyBorder="1" applyAlignment="1" applyProtection="1">
      <alignment vertical="center" wrapText="1"/>
      <protection hidden="1"/>
    </xf>
    <xf numFmtId="0" fontId="0" fillId="0" borderId="90" xfId="0" applyFont="1" applyBorder="1" applyAlignment="1" applyProtection="1">
      <alignment vertical="center" wrapText="1"/>
      <protection hidden="1"/>
    </xf>
    <xf numFmtId="0" fontId="0" fillId="3" borderId="88" xfId="0" applyFont="1" applyFill="1" applyBorder="1" applyAlignment="1" applyProtection="1">
      <alignment vertical="center" wrapText="1"/>
      <protection hidden="1"/>
    </xf>
    <xf numFmtId="0" fontId="0" fillId="3" borderId="89" xfId="0" applyFont="1" applyFill="1" applyBorder="1" applyAlignment="1" applyProtection="1">
      <alignment vertical="center" wrapText="1"/>
      <protection hidden="1"/>
    </xf>
    <xf numFmtId="0" fontId="0" fillId="3" borderId="90" xfId="0" applyFont="1" applyFill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0" borderId="84" xfId="0" applyFont="1" applyBorder="1" applyAlignment="1" applyProtection="1">
      <alignment vertical="center" wrapText="1"/>
      <protection hidden="1"/>
    </xf>
    <xf numFmtId="0" fontId="4" fillId="0" borderId="85" xfId="0" applyFont="1" applyBorder="1" applyAlignment="1" applyProtection="1">
      <alignment vertical="center" wrapText="1"/>
      <protection hidden="1"/>
    </xf>
    <xf numFmtId="0" fontId="4" fillId="0" borderId="88" xfId="0" applyFont="1" applyBorder="1" applyAlignment="1" applyProtection="1">
      <alignment vertical="center" wrapText="1"/>
      <protection hidden="1"/>
    </xf>
    <xf numFmtId="0" fontId="4" fillId="0" borderId="89" xfId="0" applyFont="1" applyBorder="1" applyAlignment="1" applyProtection="1">
      <alignment vertical="center" wrapText="1"/>
      <protection hidden="1"/>
    </xf>
    <xf numFmtId="0" fontId="4" fillId="0" borderId="90" xfId="0" applyFont="1" applyBorder="1" applyAlignment="1" applyProtection="1">
      <alignment vertical="center" wrapText="1"/>
      <protection hidden="1"/>
    </xf>
    <xf numFmtId="0" fontId="4" fillId="3" borderId="88" xfId="0" applyFont="1" applyFill="1" applyBorder="1" applyAlignment="1" applyProtection="1">
      <alignment vertical="center" wrapText="1"/>
      <protection hidden="1"/>
    </xf>
    <xf numFmtId="0" fontId="4" fillId="3" borderId="89" xfId="0" applyFont="1" applyFill="1" applyBorder="1" applyAlignment="1" applyProtection="1">
      <alignment vertical="center" wrapText="1"/>
      <protection hidden="1"/>
    </xf>
    <xf numFmtId="0" fontId="4" fillId="3" borderId="90" xfId="0" applyFont="1" applyFill="1" applyBorder="1" applyAlignment="1" applyProtection="1">
      <alignment vertical="center" wrapText="1"/>
      <protection hidden="1"/>
    </xf>
    <xf numFmtId="0" fontId="21" fillId="32" borderId="23" xfId="0" applyFont="1" applyFill="1" applyBorder="1" applyAlignment="1" applyProtection="1">
      <alignment horizontal="center" wrapText="1"/>
      <protection hidden="1"/>
    </xf>
    <xf numFmtId="0" fontId="21" fillId="32" borderId="84" xfId="0" applyFont="1" applyFill="1" applyBorder="1" applyAlignment="1" applyProtection="1">
      <alignment horizontal="center" wrapText="1"/>
      <protection hidden="1"/>
    </xf>
    <xf numFmtId="0" fontId="21" fillId="32" borderId="85" xfId="0" applyFont="1" applyFill="1" applyBorder="1" applyAlignment="1" applyProtection="1">
      <alignment horizontal="center" wrapText="1"/>
      <protection hidden="1"/>
    </xf>
    <xf numFmtId="0" fontId="4" fillId="0" borderId="91" xfId="0" applyFont="1" applyBorder="1" applyAlignment="1" applyProtection="1">
      <alignment vertical="center" wrapText="1"/>
      <protection hidden="1"/>
    </xf>
    <xf numFmtId="0" fontId="4" fillId="0" borderId="92" xfId="0" applyFont="1" applyBorder="1" applyAlignment="1" applyProtection="1">
      <alignment vertical="center" wrapText="1"/>
      <protection hidden="1"/>
    </xf>
    <xf numFmtId="0" fontId="4" fillId="0" borderId="93" xfId="0" applyFont="1" applyBorder="1" applyAlignment="1" applyProtection="1">
      <alignment vertical="center" wrapText="1"/>
      <protection hidden="1"/>
    </xf>
    <xf numFmtId="0" fontId="21" fillId="32" borderId="94" xfId="0" applyFont="1" applyFill="1" applyBorder="1" applyAlignment="1" applyProtection="1">
      <alignment horizontal="center" vertical="center" wrapText="1"/>
      <protection hidden="1"/>
    </xf>
    <xf numFmtId="0" fontId="21" fillId="32" borderId="21" xfId="0" applyFont="1" applyFill="1" applyBorder="1" applyAlignment="1" applyProtection="1">
      <alignment horizontal="center" vertical="center" wrapText="1"/>
      <protection hidden="1"/>
    </xf>
    <xf numFmtId="0" fontId="21" fillId="32" borderId="87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181" fontId="4" fillId="0" borderId="14" xfId="0" applyNumberFormat="1" applyFont="1" applyFill="1" applyBorder="1" applyAlignment="1" applyProtection="1">
      <alignment horizontal="right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op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upa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Zaglavlje" xfId="63"/>
    <cellStyle name="ZiroRacu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7"/>
  <sheetViews>
    <sheetView tabSelected="1" zoomScalePageLayoutView="0" workbookViewId="0" topLeftCell="B1">
      <selection activeCell="B2" sqref="B2"/>
    </sheetView>
  </sheetViews>
  <sheetFormatPr defaultColWidth="9.140625" defaultRowHeight="12.75"/>
  <cols>
    <col min="1" max="1" width="0.42578125" style="0" hidden="1" customWidth="1"/>
    <col min="2" max="2" width="19.28125" style="0" customWidth="1"/>
    <col min="3" max="3" width="34.28125" style="0" customWidth="1"/>
    <col min="4" max="4" width="7.57421875" style="0" customWidth="1"/>
    <col min="5" max="5" width="8.140625" style="0" customWidth="1"/>
    <col min="6" max="6" width="10.140625" style="0" customWidth="1"/>
    <col min="7" max="7" width="19.00390625" style="0" customWidth="1"/>
  </cols>
  <sheetData>
    <row r="2" spans="2:11" ht="12.75">
      <c r="B2" s="216" t="s">
        <v>102</v>
      </c>
      <c r="C2" s="251" t="s">
        <v>120</v>
      </c>
      <c r="D2" s="217"/>
      <c r="E2" s="218"/>
      <c r="I2" s="222" t="s">
        <v>108</v>
      </c>
      <c r="J2" s="224" t="s">
        <v>103</v>
      </c>
      <c r="K2" s="224"/>
    </row>
    <row r="3" spans="2:12" ht="12.75">
      <c r="B3" s="216" t="s">
        <v>104</v>
      </c>
      <c r="C3" s="251" t="s">
        <v>137</v>
      </c>
      <c r="D3" s="217"/>
      <c r="E3" s="219"/>
      <c r="I3" s="218"/>
      <c r="J3" s="300" t="s">
        <v>123</v>
      </c>
      <c r="K3" s="300"/>
      <c r="L3" s="300"/>
    </row>
    <row r="4" spans="2:12" ht="12.75" customHeight="1">
      <c r="B4" s="302" t="s">
        <v>105</v>
      </c>
      <c r="C4" s="302"/>
      <c r="D4" s="302"/>
      <c r="E4" s="220"/>
      <c r="I4" s="218"/>
      <c r="J4" s="295" t="s">
        <v>109</v>
      </c>
      <c r="K4" s="295"/>
      <c r="L4" s="225"/>
    </row>
    <row r="5" spans="2:12" ht="12.75">
      <c r="B5" s="303" t="s">
        <v>138</v>
      </c>
      <c r="C5" s="303"/>
      <c r="D5" s="303"/>
      <c r="E5" s="303"/>
      <c r="I5" s="218"/>
      <c r="J5" s="295" t="s">
        <v>109</v>
      </c>
      <c r="K5" s="295"/>
      <c r="L5" s="225"/>
    </row>
    <row r="6" spans="2:12" ht="13.5" thickBot="1">
      <c r="B6" s="216" t="s">
        <v>106</v>
      </c>
      <c r="C6" s="304" t="s">
        <v>736</v>
      </c>
      <c r="D6" s="304"/>
      <c r="E6" s="216"/>
      <c r="I6" s="218"/>
      <c r="J6" s="296" t="s">
        <v>109</v>
      </c>
      <c r="K6" s="296"/>
      <c r="L6" s="229"/>
    </row>
    <row r="7" spans="2:11" ht="12.75">
      <c r="B7" s="216" t="s">
        <v>107</v>
      </c>
      <c r="C7" s="304" t="s">
        <v>121</v>
      </c>
      <c r="D7" s="304"/>
      <c r="E7" s="221"/>
      <c r="I7" s="221"/>
      <c r="J7" s="223"/>
      <c r="K7" s="223"/>
    </row>
    <row r="10" spans="2:12" ht="15.75">
      <c r="B10" s="301" t="s">
        <v>95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2:12" ht="12.75">
      <c r="B11" s="298" t="s">
        <v>100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</row>
    <row r="12" spans="2:12" ht="12.75">
      <c r="B12" s="297" t="s">
        <v>66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</row>
    <row r="13" spans="9:12" ht="12.75">
      <c r="I13" s="299" t="s">
        <v>101</v>
      </c>
      <c r="J13" s="299"/>
      <c r="K13" s="299"/>
      <c r="L13" s="299"/>
    </row>
    <row r="14" spans="2:12" ht="12.75">
      <c r="B14" s="318" t="s">
        <v>306</v>
      </c>
      <c r="C14" s="329" t="s">
        <v>307</v>
      </c>
      <c r="D14" s="330"/>
      <c r="E14" s="330"/>
      <c r="F14" s="330"/>
      <c r="G14" s="331"/>
      <c r="H14" s="326" t="s">
        <v>308</v>
      </c>
      <c r="I14" s="335" t="s">
        <v>309</v>
      </c>
      <c r="J14" s="335"/>
      <c r="K14" s="335"/>
      <c r="L14" s="327" t="s">
        <v>310</v>
      </c>
    </row>
    <row r="15" spans="2:12" ht="38.25">
      <c r="B15" s="319"/>
      <c r="C15" s="332"/>
      <c r="D15" s="333"/>
      <c r="E15" s="333"/>
      <c r="F15" s="333"/>
      <c r="G15" s="334"/>
      <c r="H15" s="312"/>
      <c r="I15" s="19" t="s">
        <v>311</v>
      </c>
      <c r="J15" s="20" t="s">
        <v>312</v>
      </c>
      <c r="K15" s="20" t="s">
        <v>313</v>
      </c>
      <c r="L15" s="314"/>
    </row>
    <row r="16" spans="2:12" ht="12.75">
      <c r="B16" s="21">
        <v>1</v>
      </c>
      <c r="C16" s="315">
        <v>2</v>
      </c>
      <c r="D16" s="316"/>
      <c r="E16" s="316"/>
      <c r="F16" s="316"/>
      <c r="G16" s="317"/>
      <c r="H16" s="22">
        <v>3</v>
      </c>
      <c r="I16" s="22">
        <v>4</v>
      </c>
      <c r="J16" s="22">
        <v>5</v>
      </c>
      <c r="K16" s="22">
        <v>6</v>
      </c>
      <c r="L16" s="23">
        <v>7</v>
      </c>
    </row>
    <row r="17" spans="2:12" ht="12.75">
      <c r="B17" s="24">
        <v>0</v>
      </c>
      <c r="C17" s="328" t="s">
        <v>314</v>
      </c>
      <c r="D17" s="328"/>
      <c r="E17" s="328"/>
      <c r="F17" s="328"/>
      <c r="G17" s="328"/>
      <c r="H17" s="25"/>
      <c r="I17" s="25"/>
      <c r="J17" s="25"/>
      <c r="K17" s="25"/>
      <c r="L17" s="26"/>
    </row>
    <row r="18" spans="2:12" ht="19.5" customHeight="1">
      <c r="B18" s="176">
        <v>0</v>
      </c>
      <c r="C18" s="293" t="s">
        <v>315</v>
      </c>
      <c r="D18" s="293"/>
      <c r="E18" s="293"/>
      <c r="F18" s="293"/>
      <c r="G18" s="293"/>
      <c r="H18" s="177">
        <v>1</v>
      </c>
      <c r="I18" s="190">
        <f>I19++I25+I32+I38+I47</f>
        <v>6188481</v>
      </c>
      <c r="J18" s="190">
        <f>J19++J25+J32+J38+J47</f>
        <v>33842</v>
      </c>
      <c r="K18" s="190">
        <f>I18-J18</f>
        <v>6154639</v>
      </c>
      <c r="L18" s="190">
        <f>L19++L25+L32+L38+L47</f>
        <v>5654862</v>
      </c>
    </row>
    <row r="19" spans="2:12" ht="12.75">
      <c r="B19" s="176" t="s">
        <v>316</v>
      </c>
      <c r="C19" s="293" t="s">
        <v>317</v>
      </c>
      <c r="D19" s="293"/>
      <c r="E19" s="293"/>
      <c r="F19" s="293"/>
      <c r="G19" s="293"/>
      <c r="H19" s="177">
        <v>2</v>
      </c>
      <c r="I19" s="190">
        <f>I20+I21+I22+I23+I24</f>
        <v>1170</v>
      </c>
      <c r="J19" s="190">
        <f>J20+J21+J22+J23+J24</f>
        <v>1170</v>
      </c>
      <c r="K19" s="190">
        <f aca="true" t="shared" si="0" ref="K19:K82">I19-J19</f>
        <v>0</v>
      </c>
      <c r="L19" s="190">
        <f>L20+L21+L22+L23+L24</f>
        <v>0</v>
      </c>
    </row>
    <row r="20" spans="2:12" ht="12.75">
      <c r="B20" s="179" t="s">
        <v>318</v>
      </c>
      <c r="C20" s="294" t="s">
        <v>319</v>
      </c>
      <c r="D20" s="294"/>
      <c r="E20" s="294"/>
      <c r="F20" s="294"/>
      <c r="G20" s="294"/>
      <c r="H20" s="180">
        <v>3</v>
      </c>
      <c r="I20" s="182"/>
      <c r="J20" s="182"/>
      <c r="K20" s="190">
        <f t="shared" si="0"/>
        <v>0</v>
      </c>
      <c r="L20" s="182"/>
    </row>
    <row r="21" spans="2:12" ht="12.75">
      <c r="B21" s="179" t="s">
        <v>320</v>
      </c>
      <c r="C21" s="294" t="s">
        <v>321</v>
      </c>
      <c r="D21" s="294"/>
      <c r="E21" s="294"/>
      <c r="F21" s="294"/>
      <c r="G21" s="294"/>
      <c r="H21" s="180">
        <v>4</v>
      </c>
      <c r="I21" s="182"/>
      <c r="J21" s="182"/>
      <c r="K21" s="190">
        <f t="shared" si="0"/>
        <v>0</v>
      </c>
      <c r="L21" s="182"/>
    </row>
    <row r="22" spans="2:12" ht="12.75">
      <c r="B22" s="179" t="s">
        <v>322</v>
      </c>
      <c r="C22" s="294" t="s">
        <v>323</v>
      </c>
      <c r="D22" s="294"/>
      <c r="E22" s="294"/>
      <c r="F22" s="294"/>
      <c r="G22" s="294"/>
      <c r="H22" s="180">
        <v>5</v>
      </c>
      <c r="I22" s="182"/>
      <c r="J22" s="182"/>
      <c r="K22" s="190">
        <f t="shared" si="0"/>
        <v>0</v>
      </c>
      <c r="L22" s="182"/>
    </row>
    <row r="23" spans="2:12" ht="12.75">
      <c r="B23" s="179" t="s">
        <v>324</v>
      </c>
      <c r="C23" s="294" t="s">
        <v>325</v>
      </c>
      <c r="D23" s="294"/>
      <c r="E23" s="294"/>
      <c r="F23" s="294"/>
      <c r="G23" s="294"/>
      <c r="H23" s="180">
        <v>6</v>
      </c>
      <c r="I23" s="182">
        <v>1170</v>
      </c>
      <c r="J23" s="182">
        <v>1170</v>
      </c>
      <c r="K23" s="190">
        <f t="shared" si="0"/>
        <v>0</v>
      </c>
      <c r="L23" s="182"/>
    </row>
    <row r="24" spans="2:12" ht="12.75">
      <c r="B24" s="179" t="s">
        <v>326</v>
      </c>
      <c r="C24" s="294" t="s">
        <v>327</v>
      </c>
      <c r="D24" s="294"/>
      <c r="E24" s="294"/>
      <c r="F24" s="294"/>
      <c r="G24" s="294"/>
      <c r="H24" s="180">
        <v>7</v>
      </c>
      <c r="I24" s="182"/>
      <c r="J24" s="182"/>
      <c r="K24" s="190">
        <f t="shared" si="0"/>
        <v>0</v>
      </c>
      <c r="L24" s="182"/>
    </row>
    <row r="25" spans="2:12" ht="12.75">
      <c r="B25" s="176" t="s">
        <v>328</v>
      </c>
      <c r="C25" s="293" t="s">
        <v>329</v>
      </c>
      <c r="D25" s="293"/>
      <c r="E25" s="293"/>
      <c r="F25" s="293"/>
      <c r="G25" s="293"/>
      <c r="H25" s="177">
        <v>8</v>
      </c>
      <c r="I25" s="190">
        <f>I26+I27+I28+I29+I30+I31</f>
        <v>32672</v>
      </c>
      <c r="J25" s="190">
        <f>J26+J27+J28+J29+J30+J31</f>
        <v>32672</v>
      </c>
      <c r="K25" s="190">
        <f t="shared" si="0"/>
        <v>0</v>
      </c>
      <c r="L25" s="190">
        <f>L26+L27+L28+L29+L30+L31</f>
        <v>0</v>
      </c>
    </row>
    <row r="26" spans="2:12" ht="12.75">
      <c r="B26" s="179" t="s">
        <v>330</v>
      </c>
      <c r="C26" s="294" t="s">
        <v>331</v>
      </c>
      <c r="D26" s="294"/>
      <c r="E26" s="294"/>
      <c r="F26" s="294"/>
      <c r="G26" s="294"/>
      <c r="H26" s="180">
        <v>9</v>
      </c>
      <c r="I26" s="182"/>
      <c r="J26" s="182"/>
      <c r="K26" s="190">
        <f t="shared" si="0"/>
        <v>0</v>
      </c>
      <c r="L26" s="182"/>
    </row>
    <row r="27" spans="2:12" ht="12.75">
      <c r="B27" s="179" t="s">
        <v>332</v>
      </c>
      <c r="C27" s="294" t="s">
        <v>333</v>
      </c>
      <c r="D27" s="294"/>
      <c r="E27" s="294"/>
      <c r="F27" s="294"/>
      <c r="G27" s="294"/>
      <c r="H27" s="180">
        <v>10</v>
      </c>
      <c r="I27" s="182"/>
      <c r="J27" s="182"/>
      <c r="K27" s="190">
        <f t="shared" si="0"/>
        <v>0</v>
      </c>
      <c r="L27" s="182"/>
    </row>
    <row r="28" spans="2:12" ht="12.75">
      <c r="B28" s="179" t="s">
        <v>334</v>
      </c>
      <c r="C28" s="294" t="s">
        <v>335</v>
      </c>
      <c r="D28" s="294"/>
      <c r="E28" s="294"/>
      <c r="F28" s="294"/>
      <c r="G28" s="294"/>
      <c r="H28" s="180">
        <v>11</v>
      </c>
      <c r="I28" s="182">
        <v>31932</v>
      </c>
      <c r="J28" s="182">
        <v>31932</v>
      </c>
      <c r="K28" s="190">
        <f t="shared" si="0"/>
        <v>0</v>
      </c>
      <c r="L28" s="182"/>
    </row>
    <row r="29" spans="2:12" ht="12.75">
      <c r="B29" s="179" t="s">
        <v>336</v>
      </c>
      <c r="C29" s="294" t="s">
        <v>337</v>
      </c>
      <c r="D29" s="294"/>
      <c r="E29" s="294"/>
      <c r="F29" s="294"/>
      <c r="G29" s="294"/>
      <c r="H29" s="180">
        <v>12</v>
      </c>
      <c r="I29" s="182"/>
      <c r="J29" s="182"/>
      <c r="K29" s="190">
        <f t="shared" si="0"/>
        <v>0</v>
      </c>
      <c r="L29" s="182"/>
    </row>
    <row r="30" spans="2:12" ht="12.75">
      <c r="B30" s="179" t="s">
        <v>338</v>
      </c>
      <c r="C30" s="294" t="s">
        <v>339</v>
      </c>
      <c r="D30" s="294"/>
      <c r="E30" s="294"/>
      <c r="F30" s="294"/>
      <c r="G30" s="294"/>
      <c r="H30" s="180">
        <v>13</v>
      </c>
      <c r="I30" s="182">
        <v>740</v>
      </c>
      <c r="J30" s="182">
        <v>740</v>
      </c>
      <c r="K30" s="190">
        <f t="shared" si="0"/>
        <v>0</v>
      </c>
      <c r="L30" s="182"/>
    </row>
    <row r="31" spans="2:12" ht="12.75">
      <c r="B31" s="179" t="s">
        <v>340</v>
      </c>
      <c r="C31" s="294" t="s">
        <v>341</v>
      </c>
      <c r="D31" s="294"/>
      <c r="E31" s="294"/>
      <c r="F31" s="294"/>
      <c r="G31" s="294"/>
      <c r="H31" s="180">
        <v>14</v>
      </c>
      <c r="I31" s="182"/>
      <c r="J31" s="182"/>
      <c r="K31" s="190">
        <f t="shared" si="0"/>
        <v>0</v>
      </c>
      <c r="L31" s="182"/>
    </row>
    <row r="32" spans="2:12" ht="12.75">
      <c r="B32" s="176" t="s">
        <v>342</v>
      </c>
      <c r="C32" s="293" t="s">
        <v>343</v>
      </c>
      <c r="D32" s="293"/>
      <c r="E32" s="293"/>
      <c r="F32" s="293"/>
      <c r="G32" s="293"/>
      <c r="H32" s="177">
        <v>15</v>
      </c>
      <c r="I32" s="190">
        <f>I33+I34+I35+I36+I37</f>
        <v>0</v>
      </c>
      <c r="J32" s="190">
        <f>J33+J34+J35+J36+J37</f>
        <v>0</v>
      </c>
      <c r="K32" s="190">
        <f t="shared" si="0"/>
        <v>0</v>
      </c>
      <c r="L32" s="190">
        <f>L33+L34+L35+L36+L37</f>
        <v>0</v>
      </c>
    </row>
    <row r="33" spans="2:12" ht="12.75">
      <c r="B33" s="179" t="s">
        <v>344</v>
      </c>
      <c r="C33" s="294" t="s">
        <v>345</v>
      </c>
      <c r="D33" s="294"/>
      <c r="E33" s="294"/>
      <c r="F33" s="294"/>
      <c r="G33" s="294"/>
      <c r="H33" s="180">
        <v>16</v>
      </c>
      <c r="I33" s="182"/>
      <c r="J33" s="182"/>
      <c r="K33" s="190">
        <f t="shared" si="0"/>
        <v>0</v>
      </c>
      <c r="L33" s="182"/>
    </row>
    <row r="34" spans="2:12" ht="12.75">
      <c r="B34" s="179" t="s">
        <v>346</v>
      </c>
      <c r="C34" s="294" t="s">
        <v>347</v>
      </c>
      <c r="D34" s="294"/>
      <c r="E34" s="294"/>
      <c r="F34" s="294"/>
      <c r="G34" s="294"/>
      <c r="H34" s="180">
        <v>17</v>
      </c>
      <c r="I34" s="182"/>
      <c r="J34" s="182"/>
      <c r="K34" s="190">
        <f t="shared" si="0"/>
        <v>0</v>
      </c>
      <c r="L34" s="182"/>
    </row>
    <row r="35" spans="2:12" ht="12.75">
      <c r="B35" s="179" t="s">
        <v>348</v>
      </c>
      <c r="C35" s="294" t="s">
        <v>349</v>
      </c>
      <c r="D35" s="294"/>
      <c r="E35" s="294"/>
      <c r="F35" s="294"/>
      <c r="G35" s="294"/>
      <c r="H35" s="180">
        <v>18</v>
      </c>
      <c r="I35" s="182"/>
      <c r="J35" s="182"/>
      <c r="K35" s="190">
        <f t="shared" si="0"/>
        <v>0</v>
      </c>
      <c r="L35" s="182"/>
    </row>
    <row r="36" spans="2:12" ht="12.75">
      <c r="B36" s="179" t="s">
        <v>350</v>
      </c>
      <c r="C36" s="294" t="s">
        <v>351</v>
      </c>
      <c r="D36" s="294"/>
      <c r="E36" s="294"/>
      <c r="F36" s="294"/>
      <c r="G36" s="294"/>
      <c r="H36" s="180">
        <v>19</v>
      </c>
      <c r="I36" s="182"/>
      <c r="J36" s="182"/>
      <c r="K36" s="190">
        <f t="shared" si="0"/>
        <v>0</v>
      </c>
      <c r="L36" s="182"/>
    </row>
    <row r="37" spans="2:12" ht="12.75">
      <c r="B37" s="179" t="s">
        <v>352</v>
      </c>
      <c r="C37" s="294" t="s">
        <v>353</v>
      </c>
      <c r="D37" s="294"/>
      <c r="E37" s="294"/>
      <c r="F37" s="294"/>
      <c r="G37" s="294"/>
      <c r="H37" s="180">
        <v>20</v>
      </c>
      <c r="I37" s="182"/>
      <c r="J37" s="182"/>
      <c r="K37" s="190">
        <f t="shared" si="0"/>
        <v>0</v>
      </c>
      <c r="L37" s="182"/>
    </row>
    <row r="38" spans="2:12" ht="12.75">
      <c r="B38" s="176" t="s">
        <v>354</v>
      </c>
      <c r="C38" s="293" t="s">
        <v>355</v>
      </c>
      <c r="D38" s="293"/>
      <c r="E38" s="293"/>
      <c r="F38" s="293"/>
      <c r="G38" s="293"/>
      <c r="H38" s="177">
        <v>21</v>
      </c>
      <c r="I38" s="190">
        <f>I39+I40+I41+I42+I43+I44+I45+I46</f>
        <v>6154639</v>
      </c>
      <c r="J38" s="190">
        <f>J39+J40+J41+J42+J43+J44+J45+J46</f>
        <v>0</v>
      </c>
      <c r="K38" s="190">
        <f t="shared" si="0"/>
        <v>6154639</v>
      </c>
      <c r="L38" s="190">
        <f>L39+L40+L41+L42+L43+L44+L45+L46</f>
        <v>5654862</v>
      </c>
    </row>
    <row r="39" spans="2:12" ht="12.75">
      <c r="B39" s="179" t="s">
        <v>356</v>
      </c>
      <c r="C39" s="294" t="s">
        <v>357</v>
      </c>
      <c r="D39" s="294"/>
      <c r="E39" s="294"/>
      <c r="F39" s="294"/>
      <c r="G39" s="294"/>
      <c r="H39" s="180">
        <v>22</v>
      </c>
      <c r="I39" s="182"/>
      <c r="J39" s="182"/>
      <c r="K39" s="190">
        <f t="shared" si="0"/>
        <v>0</v>
      </c>
      <c r="L39" s="182"/>
    </row>
    <row r="40" spans="2:12" ht="12.75">
      <c r="B40" s="179" t="s">
        <v>358</v>
      </c>
      <c r="C40" s="294" t="s">
        <v>359</v>
      </c>
      <c r="D40" s="294"/>
      <c r="E40" s="294"/>
      <c r="F40" s="294"/>
      <c r="G40" s="294"/>
      <c r="H40" s="180">
        <v>23</v>
      </c>
      <c r="I40" s="182">
        <v>6154639</v>
      </c>
      <c r="J40" s="182"/>
      <c r="K40" s="190">
        <f t="shared" si="0"/>
        <v>6154639</v>
      </c>
      <c r="L40" s="182">
        <v>5654862</v>
      </c>
    </row>
    <row r="41" spans="2:12" ht="12.75">
      <c r="B41" s="179" t="s">
        <v>360</v>
      </c>
      <c r="C41" s="294" t="s">
        <v>361</v>
      </c>
      <c r="D41" s="294"/>
      <c r="E41" s="294"/>
      <c r="F41" s="294"/>
      <c r="G41" s="294"/>
      <c r="H41" s="180">
        <v>24</v>
      </c>
      <c r="I41" s="182"/>
      <c r="J41" s="182"/>
      <c r="K41" s="190">
        <f t="shared" si="0"/>
        <v>0</v>
      </c>
      <c r="L41" s="182"/>
    </row>
    <row r="42" spans="2:12" ht="12.75">
      <c r="B42" s="179" t="s">
        <v>362</v>
      </c>
      <c r="C42" s="294" t="s">
        <v>363</v>
      </c>
      <c r="D42" s="294"/>
      <c r="E42" s="294"/>
      <c r="F42" s="294"/>
      <c r="G42" s="294"/>
      <c r="H42" s="180">
        <v>25</v>
      </c>
      <c r="I42" s="182"/>
      <c r="J42" s="182"/>
      <c r="K42" s="190">
        <f t="shared" si="0"/>
        <v>0</v>
      </c>
      <c r="L42" s="182"/>
    </row>
    <row r="43" spans="2:12" ht="12.75">
      <c r="B43" s="179" t="s">
        <v>364</v>
      </c>
      <c r="C43" s="294" t="s">
        <v>365</v>
      </c>
      <c r="D43" s="294"/>
      <c r="E43" s="294"/>
      <c r="F43" s="294"/>
      <c r="G43" s="294"/>
      <c r="H43" s="180">
        <v>26</v>
      </c>
      <c r="I43" s="182"/>
      <c r="J43" s="182"/>
      <c r="K43" s="190">
        <f t="shared" si="0"/>
        <v>0</v>
      </c>
      <c r="L43" s="182"/>
    </row>
    <row r="44" spans="2:12" ht="12.75">
      <c r="B44" s="179" t="s">
        <v>366</v>
      </c>
      <c r="C44" s="294" t="s">
        <v>367</v>
      </c>
      <c r="D44" s="294"/>
      <c r="E44" s="294"/>
      <c r="F44" s="294"/>
      <c r="G44" s="294"/>
      <c r="H44" s="180">
        <v>27</v>
      </c>
      <c r="I44" s="182"/>
      <c r="J44" s="182"/>
      <c r="K44" s="190">
        <f t="shared" si="0"/>
        <v>0</v>
      </c>
      <c r="L44" s="182"/>
    </row>
    <row r="45" spans="2:12" ht="12.75">
      <c r="B45" s="179" t="s">
        <v>368</v>
      </c>
      <c r="C45" s="294" t="s">
        <v>369</v>
      </c>
      <c r="D45" s="294"/>
      <c r="E45" s="294"/>
      <c r="F45" s="294"/>
      <c r="G45" s="294"/>
      <c r="H45" s="180">
        <v>28</v>
      </c>
      <c r="I45" s="182"/>
      <c r="J45" s="182"/>
      <c r="K45" s="190">
        <f t="shared" si="0"/>
        <v>0</v>
      </c>
      <c r="L45" s="182"/>
    </row>
    <row r="46" spans="2:12" ht="12.75">
      <c r="B46" s="179" t="s">
        <v>370</v>
      </c>
      <c r="C46" s="294" t="s">
        <v>371</v>
      </c>
      <c r="D46" s="294"/>
      <c r="E46" s="294"/>
      <c r="F46" s="294"/>
      <c r="G46" s="294"/>
      <c r="H46" s="180">
        <v>29</v>
      </c>
      <c r="I46" s="182"/>
      <c r="J46" s="182"/>
      <c r="K46" s="190">
        <f t="shared" si="0"/>
        <v>0</v>
      </c>
      <c r="L46" s="182"/>
    </row>
    <row r="47" spans="2:12" ht="12.75">
      <c r="B47" s="176" t="s">
        <v>372</v>
      </c>
      <c r="C47" s="293" t="s">
        <v>373</v>
      </c>
      <c r="D47" s="293"/>
      <c r="E47" s="293"/>
      <c r="F47" s="293"/>
      <c r="G47" s="293"/>
      <c r="H47" s="177">
        <v>30</v>
      </c>
      <c r="I47" s="183"/>
      <c r="J47" s="183"/>
      <c r="K47" s="190">
        <f t="shared" si="0"/>
        <v>0</v>
      </c>
      <c r="L47" s="183"/>
    </row>
    <row r="48" spans="2:12" ht="12.75">
      <c r="B48" s="176">
        <v>0</v>
      </c>
      <c r="C48" s="293" t="s">
        <v>374</v>
      </c>
      <c r="D48" s="293"/>
      <c r="E48" s="293"/>
      <c r="F48" s="293"/>
      <c r="G48" s="293"/>
      <c r="H48" s="177">
        <v>31</v>
      </c>
      <c r="I48" s="190">
        <f>I49+I56+I78</f>
        <v>2363567</v>
      </c>
      <c r="J48" s="190">
        <f>J49+J56+J78</f>
        <v>91424</v>
      </c>
      <c r="K48" s="190">
        <f>K49+K56+K78</f>
        <v>2272143</v>
      </c>
      <c r="L48" s="190">
        <f>L49+L56+L78</f>
        <v>2318464</v>
      </c>
    </row>
    <row r="49" spans="2:12" ht="12.75">
      <c r="B49" s="176" t="s">
        <v>375</v>
      </c>
      <c r="C49" s="293" t="s">
        <v>376</v>
      </c>
      <c r="D49" s="293"/>
      <c r="E49" s="293"/>
      <c r="F49" s="293"/>
      <c r="G49" s="293"/>
      <c r="H49" s="177">
        <v>32</v>
      </c>
      <c r="I49" s="190">
        <f>I50+I51+I52+I53+I54+I55</f>
        <v>9033</v>
      </c>
      <c r="J49" s="190">
        <f>J50+J51+J52+J53+J54+J55</f>
        <v>8669</v>
      </c>
      <c r="K49" s="190">
        <f t="shared" si="0"/>
        <v>364</v>
      </c>
      <c r="L49" s="190">
        <f>L50+L51+L52+L53+L54+L55</f>
        <v>364</v>
      </c>
    </row>
    <row r="50" spans="2:12" ht="12.75">
      <c r="B50" s="179" t="s">
        <v>377</v>
      </c>
      <c r="C50" s="294" t="s">
        <v>378</v>
      </c>
      <c r="D50" s="294"/>
      <c r="E50" s="294"/>
      <c r="F50" s="294"/>
      <c r="G50" s="294"/>
      <c r="H50" s="180">
        <v>33</v>
      </c>
      <c r="I50" s="182">
        <v>8669</v>
      </c>
      <c r="J50" s="182">
        <v>8669</v>
      </c>
      <c r="K50" s="190">
        <f t="shared" si="0"/>
        <v>0</v>
      </c>
      <c r="L50" s="182"/>
    </row>
    <row r="51" spans="2:12" ht="12.75">
      <c r="B51" s="179" t="s">
        <v>379</v>
      </c>
      <c r="C51" s="294" t="s">
        <v>380</v>
      </c>
      <c r="D51" s="294"/>
      <c r="E51" s="294"/>
      <c r="F51" s="294"/>
      <c r="G51" s="294"/>
      <c r="H51" s="180">
        <v>34</v>
      </c>
      <c r="I51" s="182"/>
      <c r="J51" s="182"/>
      <c r="K51" s="190">
        <f t="shared" si="0"/>
        <v>0</v>
      </c>
      <c r="L51" s="182"/>
    </row>
    <row r="52" spans="2:12" ht="12.75">
      <c r="B52" s="179" t="s">
        <v>381</v>
      </c>
      <c r="C52" s="294" t="s">
        <v>382</v>
      </c>
      <c r="D52" s="294"/>
      <c r="E52" s="294"/>
      <c r="F52" s="294"/>
      <c r="G52" s="294"/>
      <c r="H52" s="180">
        <v>35</v>
      </c>
      <c r="I52" s="182"/>
      <c r="J52" s="182"/>
      <c r="K52" s="190">
        <f t="shared" si="0"/>
        <v>0</v>
      </c>
      <c r="L52" s="182"/>
    </row>
    <row r="53" spans="2:12" ht="12.75">
      <c r="B53" s="179" t="s">
        <v>383</v>
      </c>
      <c r="C53" s="294" t="s">
        <v>384</v>
      </c>
      <c r="D53" s="294"/>
      <c r="E53" s="294"/>
      <c r="F53" s="294"/>
      <c r="G53" s="294"/>
      <c r="H53" s="180">
        <v>36</v>
      </c>
      <c r="I53" s="182"/>
      <c r="J53" s="182"/>
      <c r="K53" s="190">
        <f t="shared" si="0"/>
        <v>0</v>
      </c>
      <c r="L53" s="182"/>
    </row>
    <row r="54" spans="2:12" ht="12.75">
      <c r="B54" s="179" t="s">
        <v>385</v>
      </c>
      <c r="C54" s="294" t="s">
        <v>386</v>
      </c>
      <c r="D54" s="294"/>
      <c r="E54" s="294"/>
      <c r="F54" s="294"/>
      <c r="G54" s="294"/>
      <c r="H54" s="180">
        <v>37</v>
      </c>
      <c r="I54" s="182"/>
      <c r="J54" s="182"/>
      <c r="K54" s="190">
        <f t="shared" si="0"/>
        <v>0</v>
      </c>
      <c r="L54" s="182"/>
    </row>
    <row r="55" spans="2:12" ht="12.75">
      <c r="B55" s="179" t="s">
        <v>387</v>
      </c>
      <c r="C55" s="294" t="s">
        <v>388</v>
      </c>
      <c r="D55" s="294"/>
      <c r="E55" s="294"/>
      <c r="F55" s="294"/>
      <c r="G55" s="294"/>
      <c r="H55" s="180">
        <v>38</v>
      </c>
      <c r="I55" s="182">
        <v>364</v>
      </c>
      <c r="J55" s="182"/>
      <c r="K55" s="190">
        <f t="shared" si="0"/>
        <v>364</v>
      </c>
      <c r="L55" s="182">
        <v>364</v>
      </c>
    </row>
    <row r="56" spans="2:12" ht="12.75">
      <c r="B56" s="176">
        <v>0</v>
      </c>
      <c r="C56" s="293" t="s">
        <v>389</v>
      </c>
      <c r="D56" s="293"/>
      <c r="E56" s="293"/>
      <c r="F56" s="293"/>
      <c r="G56" s="293"/>
      <c r="H56" s="177">
        <v>39</v>
      </c>
      <c r="I56" s="190">
        <f>I57+I64+I73+I76+I77</f>
        <v>2354534</v>
      </c>
      <c r="J56" s="190">
        <f>J57+J64+J73+J76+J77</f>
        <v>82755</v>
      </c>
      <c r="K56" s="190">
        <f t="shared" si="0"/>
        <v>2271779</v>
      </c>
      <c r="L56" s="190">
        <f>L57+L64+L73+L76+L77</f>
        <v>2318100</v>
      </c>
    </row>
    <row r="57" spans="2:12" ht="12.75">
      <c r="B57" s="179" t="s">
        <v>390</v>
      </c>
      <c r="C57" s="294" t="s">
        <v>391</v>
      </c>
      <c r="D57" s="294"/>
      <c r="E57" s="294"/>
      <c r="F57" s="294"/>
      <c r="G57" s="294"/>
      <c r="H57" s="180">
        <v>40</v>
      </c>
      <c r="I57" s="214">
        <f>I58+I59+I60+I61+I62++I63</f>
        <v>1241106</v>
      </c>
      <c r="J57" s="214">
        <f>J58+J59+J60+J61+J62++J63</f>
        <v>0</v>
      </c>
      <c r="K57" s="190">
        <f t="shared" si="0"/>
        <v>1241106</v>
      </c>
      <c r="L57" s="214">
        <f>L58+L59+L60+L61+L62++L63</f>
        <v>1818323</v>
      </c>
    </row>
    <row r="58" spans="2:12" ht="12.75">
      <c r="B58" s="179" t="s">
        <v>392</v>
      </c>
      <c r="C58" s="294" t="s">
        <v>393</v>
      </c>
      <c r="D58" s="294"/>
      <c r="E58" s="294"/>
      <c r="F58" s="294"/>
      <c r="G58" s="294"/>
      <c r="H58" s="180">
        <v>41</v>
      </c>
      <c r="I58" s="182"/>
      <c r="J58" s="182"/>
      <c r="K58" s="190">
        <f t="shared" si="0"/>
        <v>0</v>
      </c>
      <c r="L58" s="182"/>
    </row>
    <row r="59" spans="2:12" ht="12.75">
      <c r="B59" s="179" t="s">
        <v>394</v>
      </c>
      <c r="C59" s="294" t="s">
        <v>395</v>
      </c>
      <c r="D59" s="294"/>
      <c r="E59" s="294"/>
      <c r="F59" s="294"/>
      <c r="G59" s="294"/>
      <c r="H59" s="180">
        <v>42</v>
      </c>
      <c r="I59" s="182"/>
      <c r="J59" s="182"/>
      <c r="K59" s="190">
        <f t="shared" si="0"/>
        <v>0</v>
      </c>
      <c r="L59" s="182"/>
    </row>
    <row r="60" spans="2:12" ht="12.75">
      <c r="B60" s="179" t="s">
        <v>396</v>
      </c>
      <c r="C60" s="294" t="s">
        <v>397</v>
      </c>
      <c r="D60" s="294"/>
      <c r="E60" s="294"/>
      <c r="F60" s="294"/>
      <c r="G60" s="294"/>
      <c r="H60" s="180">
        <v>43</v>
      </c>
      <c r="I60" s="182"/>
      <c r="J60" s="182"/>
      <c r="K60" s="190">
        <f t="shared" si="0"/>
        <v>0</v>
      </c>
      <c r="L60" s="182"/>
    </row>
    <row r="61" spans="2:12" ht="12.75">
      <c r="B61" s="179" t="s">
        <v>398</v>
      </c>
      <c r="C61" s="294" t="s">
        <v>399</v>
      </c>
      <c r="D61" s="294"/>
      <c r="E61" s="294"/>
      <c r="F61" s="294"/>
      <c r="G61" s="294"/>
      <c r="H61" s="180">
        <v>44</v>
      </c>
      <c r="I61" s="182"/>
      <c r="J61" s="182"/>
      <c r="K61" s="190">
        <f t="shared" si="0"/>
        <v>0</v>
      </c>
      <c r="L61" s="182"/>
    </row>
    <row r="62" spans="2:12" ht="12.75">
      <c r="B62" s="179" t="s">
        <v>400</v>
      </c>
      <c r="C62" s="294" t="s">
        <v>401</v>
      </c>
      <c r="D62" s="294"/>
      <c r="E62" s="294"/>
      <c r="F62" s="294"/>
      <c r="G62" s="294"/>
      <c r="H62" s="180">
        <v>45</v>
      </c>
      <c r="I62" s="182"/>
      <c r="J62" s="182"/>
      <c r="K62" s="190">
        <f t="shared" si="0"/>
        <v>0</v>
      </c>
      <c r="L62" s="182"/>
    </row>
    <row r="63" spans="2:12" ht="12.75">
      <c r="B63" s="179" t="s">
        <v>402</v>
      </c>
      <c r="C63" s="294" t="s">
        <v>403</v>
      </c>
      <c r="D63" s="294"/>
      <c r="E63" s="294"/>
      <c r="F63" s="294"/>
      <c r="G63" s="294"/>
      <c r="H63" s="180">
        <v>46</v>
      </c>
      <c r="I63" s="182">
        <v>1241106</v>
      </c>
      <c r="J63" s="182"/>
      <c r="K63" s="190">
        <f t="shared" si="0"/>
        <v>1241106</v>
      </c>
      <c r="L63" s="182">
        <v>1818323</v>
      </c>
    </row>
    <row r="64" spans="2:12" ht="12.75">
      <c r="B64" s="179">
        <v>23</v>
      </c>
      <c r="C64" s="294" t="s">
        <v>404</v>
      </c>
      <c r="D64" s="294"/>
      <c r="E64" s="294"/>
      <c r="F64" s="294"/>
      <c r="G64" s="294"/>
      <c r="H64" s="180">
        <v>47</v>
      </c>
      <c r="I64" s="214">
        <f>I65+I67+I66+I68+I69+I70+I71+I72</f>
        <v>862660</v>
      </c>
      <c r="J64" s="214">
        <f>J65+J67+J66+J68+J69+J70+J71+J72</f>
        <v>82755</v>
      </c>
      <c r="K64" s="190">
        <f t="shared" si="0"/>
        <v>779905</v>
      </c>
      <c r="L64" s="214">
        <f>L65+L67+L66+L68+L69+L70+L71+L72</f>
        <v>337452</v>
      </c>
    </row>
    <row r="65" spans="2:12" ht="12.75">
      <c r="B65" s="179" t="s">
        <v>405</v>
      </c>
      <c r="C65" s="294" t="s">
        <v>406</v>
      </c>
      <c r="D65" s="294"/>
      <c r="E65" s="294"/>
      <c r="F65" s="294"/>
      <c r="G65" s="294"/>
      <c r="H65" s="180">
        <v>48</v>
      </c>
      <c r="I65" s="182"/>
      <c r="J65" s="182"/>
      <c r="K65" s="190">
        <f t="shared" si="0"/>
        <v>0</v>
      </c>
      <c r="L65" s="182"/>
    </row>
    <row r="66" spans="2:12" ht="12.75">
      <c r="B66" s="179" t="s">
        <v>407</v>
      </c>
      <c r="C66" s="294" t="s">
        <v>408</v>
      </c>
      <c r="D66" s="294"/>
      <c r="E66" s="294"/>
      <c r="F66" s="294"/>
      <c r="G66" s="294"/>
      <c r="H66" s="180">
        <v>49</v>
      </c>
      <c r="I66" s="182"/>
      <c r="J66" s="182"/>
      <c r="K66" s="190">
        <f t="shared" si="0"/>
        <v>0</v>
      </c>
      <c r="L66" s="182"/>
    </row>
    <row r="67" spans="2:12" ht="12.75">
      <c r="B67" s="179" t="s">
        <v>409</v>
      </c>
      <c r="C67" s="294" t="s">
        <v>410</v>
      </c>
      <c r="D67" s="294"/>
      <c r="E67" s="294"/>
      <c r="F67" s="294"/>
      <c r="G67" s="294"/>
      <c r="H67" s="180">
        <v>50</v>
      </c>
      <c r="I67" s="182"/>
      <c r="J67" s="182"/>
      <c r="K67" s="190">
        <f t="shared" si="0"/>
        <v>0</v>
      </c>
      <c r="L67" s="182"/>
    </row>
    <row r="68" spans="2:12" ht="12.75">
      <c r="B68" s="179" t="s">
        <v>411</v>
      </c>
      <c r="C68" s="294" t="s">
        <v>412</v>
      </c>
      <c r="D68" s="294"/>
      <c r="E68" s="294"/>
      <c r="F68" s="294"/>
      <c r="G68" s="294"/>
      <c r="H68" s="180">
        <v>51</v>
      </c>
      <c r="I68" s="182"/>
      <c r="J68" s="182"/>
      <c r="K68" s="190">
        <f t="shared" si="0"/>
        <v>0</v>
      </c>
      <c r="L68" s="182"/>
    </row>
    <row r="69" spans="2:12" ht="12.75">
      <c r="B69" s="179" t="s">
        <v>413</v>
      </c>
      <c r="C69" s="294" t="s">
        <v>414</v>
      </c>
      <c r="D69" s="294"/>
      <c r="E69" s="294"/>
      <c r="F69" s="294"/>
      <c r="G69" s="294"/>
      <c r="H69" s="180">
        <v>52</v>
      </c>
      <c r="I69" s="182"/>
      <c r="J69" s="182"/>
      <c r="K69" s="190">
        <f t="shared" si="0"/>
        <v>0</v>
      </c>
      <c r="L69" s="182"/>
    </row>
    <row r="70" spans="2:12" ht="12.75">
      <c r="B70" s="179" t="s">
        <v>415</v>
      </c>
      <c r="C70" s="294" t="s">
        <v>416</v>
      </c>
      <c r="D70" s="294"/>
      <c r="E70" s="294"/>
      <c r="F70" s="294"/>
      <c r="G70" s="294"/>
      <c r="H70" s="180">
        <v>53</v>
      </c>
      <c r="I70" s="182">
        <v>462660</v>
      </c>
      <c r="J70" s="182">
        <v>82755</v>
      </c>
      <c r="K70" s="190">
        <f t="shared" si="0"/>
        <v>379905</v>
      </c>
      <c r="L70" s="182">
        <v>337452</v>
      </c>
    </row>
    <row r="71" spans="2:12" ht="12.75">
      <c r="B71" s="179">
        <v>237</v>
      </c>
      <c r="C71" s="294" t="s">
        <v>417</v>
      </c>
      <c r="D71" s="294"/>
      <c r="E71" s="294"/>
      <c r="F71" s="294"/>
      <c r="G71" s="294"/>
      <c r="H71" s="180">
        <v>54</v>
      </c>
      <c r="I71" s="182"/>
      <c r="J71" s="182"/>
      <c r="K71" s="190">
        <f t="shared" si="0"/>
        <v>0</v>
      </c>
      <c r="L71" s="182"/>
    </row>
    <row r="72" spans="2:12" ht="12.75">
      <c r="B72" s="179" t="s">
        <v>418</v>
      </c>
      <c r="C72" s="294" t="s">
        <v>419</v>
      </c>
      <c r="D72" s="294"/>
      <c r="E72" s="294"/>
      <c r="F72" s="294"/>
      <c r="G72" s="294"/>
      <c r="H72" s="180">
        <v>55</v>
      </c>
      <c r="I72" s="182">
        <v>400000</v>
      </c>
      <c r="J72" s="182"/>
      <c r="K72" s="190">
        <f t="shared" si="0"/>
        <v>400000</v>
      </c>
      <c r="L72" s="182"/>
    </row>
    <row r="73" spans="2:12" ht="12.75">
      <c r="B73" s="179">
        <v>24</v>
      </c>
      <c r="C73" s="294" t="s">
        <v>420</v>
      </c>
      <c r="D73" s="294"/>
      <c r="E73" s="294"/>
      <c r="F73" s="294"/>
      <c r="G73" s="294"/>
      <c r="H73" s="180">
        <v>56</v>
      </c>
      <c r="I73" s="214">
        <f>I74+I75</f>
        <v>249544</v>
      </c>
      <c r="J73" s="214">
        <f>J74+J75</f>
        <v>0</v>
      </c>
      <c r="K73" s="190">
        <f t="shared" si="0"/>
        <v>249544</v>
      </c>
      <c r="L73" s="214">
        <f>L74+L75</f>
        <v>162325</v>
      </c>
    </row>
    <row r="74" spans="2:12" ht="12.75">
      <c r="B74" s="179">
        <v>240</v>
      </c>
      <c r="C74" s="294" t="s">
        <v>421</v>
      </c>
      <c r="D74" s="294"/>
      <c r="E74" s="294"/>
      <c r="F74" s="294"/>
      <c r="G74" s="294"/>
      <c r="H74" s="180">
        <v>57</v>
      </c>
      <c r="I74" s="182"/>
      <c r="J74" s="182"/>
      <c r="K74" s="190">
        <f t="shared" si="0"/>
        <v>0</v>
      </c>
      <c r="L74" s="182"/>
    </row>
    <row r="75" spans="2:12" ht="12.75">
      <c r="B75" s="179" t="s">
        <v>422</v>
      </c>
      <c r="C75" s="294" t="s">
        <v>423</v>
      </c>
      <c r="D75" s="294"/>
      <c r="E75" s="294"/>
      <c r="F75" s="294"/>
      <c r="G75" s="294"/>
      <c r="H75" s="180">
        <v>58</v>
      </c>
      <c r="I75" s="182">
        <v>249544</v>
      </c>
      <c r="J75" s="182"/>
      <c r="K75" s="190">
        <f t="shared" si="0"/>
        <v>249544</v>
      </c>
      <c r="L75" s="182">
        <v>162325</v>
      </c>
    </row>
    <row r="76" spans="2:12" ht="12.75">
      <c r="B76" s="179" t="s">
        <v>424</v>
      </c>
      <c r="C76" s="294" t="s">
        <v>425</v>
      </c>
      <c r="D76" s="294"/>
      <c r="E76" s="294"/>
      <c r="F76" s="294"/>
      <c r="G76" s="294"/>
      <c r="H76" s="180">
        <v>59</v>
      </c>
      <c r="I76" s="182"/>
      <c r="J76" s="182"/>
      <c r="K76" s="190">
        <f t="shared" si="0"/>
        <v>0</v>
      </c>
      <c r="L76" s="182"/>
    </row>
    <row r="77" spans="2:12" ht="12.75">
      <c r="B77" s="179" t="s">
        <v>426</v>
      </c>
      <c r="C77" s="294" t="s">
        <v>427</v>
      </c>
      <c r="D77" s="294"/>
      <c r="E77" s="294"/>
      <c r="F77" s="294"/>
      <c r="G77" s="294"/>
      <c r="H77" s="180">
        <v>60</v>
      </c>
      <c r="I77" s="182">
        <v>1224</v>
      </c>
      <c r="J77" s="182"/>
      <c r="K77" s="190">
        <f t="shared" si="0"/>
        <v>1224</v>
      </c>
      <c r="L77" s="182"/>
    </row>
    <row r="78" spans="2:12" ht="12.75">
      <c r="B78" s="176">
        <v>288</v>
      </c>
      <c r="C78" s="293" t="s">
        <v>428</v>
      </c>
      <c r="D78" s="293"/>
      <c r="E78" s="293"/>
      <c r="F78" s="293"/>
      <c r="G78" s="293"/>
      <c r="H78" s="177">
        <v>61</v>
      </c>
      <c r="I78" s="215"/>
      <c r="J78" s="183"/>
      <c r="K78" s="190">
        <f t="shared" si="0"/>
        <v>0</v>
      </c>
      <c r="L78" s="215"/>
    </row>
    <row r="79" spans="2:12" ht="12.75">
      <c r="B79" s="176">
        <v>0</v>
      </c>
      <c r="C79" s="293" t="s">
        <v>429</v>
      </c>
      <c r="D79" s="293"/>
      <c r="E79" s="293"/>
      <c r="F79" s="293"/>
      <c r="G79" s="293"/>
      <c r="H79" s="177">
        <v>62</v>
      </c>
      <c r="I79" s="190">
        <f>I18+I48</f>
        <v>8552048</v>
      </c>
      <c r="J79" s="190">
        <f>J18+J48</f>
        <v>125266</v>
      </c>
      <c r="K79" s="190">
        <f>K18+K48</f>
        <v>8426782</v>
      </c>
      <c r="L79" s="190">
        <f>L18+L48</f>
        <v>7973326</v>
      </c>
    </row>
    <row r="80" spans="2:12" ht="12.75">
      <c r="B80" s="176">
        <v>29</v>
      </c>
      <c r="C80" s="293" t="s">
        <v>430</v>
      </c>
      <c r="D80" s="293"/>
      <c r="E80" s="293"/>
      <c r="F80" s="293"/>
      <c r="G80" s="293"/>
      <c r="H80" s="177">
        <v>63</v>
      </c>
      <c r="I80" s="183"/>
      <c r="J80" s="183"/>
      <c r="K80" s="190">
        <f t="shared" si="0"/>
        <v>0</v>
      </c>
      <c r="L80" s="183"/>
    </row>
    <row r="81" spans="2:12" ht="12.75">
      <c r="B81" s="176">
        <v>0</v>
      </c>
      <c r="C81" s="293" t="s">
        <v>431</v>
      </c>
      <c r="D81" s="293"/>
      <c r="E81" s="293"/>
      <c r="F81" s="293"/>
      <c r="G81" s="293"/>
      <c r="H81" s="177">
        <v>64</v>
      </c>
      <c r="I81" s="190">
        <f>I79-I80</f>
        <v>8552048</v>
      </c>
      <c r="J81" s="190">
        <f>J79-J80</f>
        <v>125266</v>
      </c>
      <c r="K81" s="190">
        <f>K79-K80</f>
        <v>8426782</v>
      </c>
      <c r="L81" s="190">
        <f>L79-L80</f>
        <v>7973326</v>
      </c>
    </row>
    <row r="82" spans="2:12" ht="12.75">
      <c r="B82" s="176" t="s">
        <v>432</v>
      </c>
      <c r="C82" s="293" t="s">
        <v>433</v>
      </c>
      <c r="D82" s="293"/>
      <c r="E82" s="293"/>
      <c r="F82" s="293"/>
      <c r="G82" s="293"/>
      <c r="H82" s="177">
        <v>65</v>
      </c>
      <c r="I82" s="183"/>
      <c r="J82" s="183"/>
      <c r="K82" s="190">
        <f t="shared" si="0"/>
        <v>0</v>
      </c>
      <c r="L82" s="183"/>
    </row>
    <row r="83" spans="2:12" ht="12.75">
      <c r="B83" s="176">
        <v>0</v>
      </c>
      <c r="C83" s="293" t="s">
        <v>434</v>
      </c>
      <c r="D83" s="293"/>
      <c r="E83" s="293"/>
      <c r="F83" s="293"/>
      <c r="G83" s="293"/>
      <c r="H83" s="177">
        <v>66</v>
      </c>
      <c r="I83" s="190">
        <f>I81+I82</f>
        <v>8552048</v>
      </c>
      <c r="J83" s="190">
        <f>J81+J82</f>
        <v>125266</v>
      </c>
      <c r="K83" s="190">
        <f>K81+K82</f>
        <v>8426782</v>
      </c>
      <c r="L83" s="190">
        <f>L81+L82</f>
        <v>7973326</v>
      </c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</row>
    <row r="85" spans="2:12" ht="12.75">
      <c r="B85" s="318" t="s">
        <v>306</v>
      </c>
      <c r="C85" s="320" t="s">
        <v>307</v>
      </c>
      <c r="D85" s="321"/>
      <c r="E85" s="321"/>
      <c r="F85" s="321"/>
      <c r="G85" s="322"/>
      <c r="H85" s="326" t="s">
        <v>308</v>
      </c>
      <c r="I85" s="307"/>
      <c r="J85" s="308"/>
      <c r="K85" s="311" t="s">
        <v>309</v>
      </c>
      <c r="L85" s="313" t="s">
        <v>310</v>
      </c>
    </row>
    <row r="86" spans="2:12" ht="12.75">
      <c r="B86" s="319"/>
      <c r="C86" s="323"/>
      <c r="D86" s="324"/>
      <c r="E86" s="324"/>
      <c r="F86" s="324"/>
      <c r="G86" s="325"/>
      <c r="H86" s="312"/>
      <c r="I86" s="309"/>
      <c r="J86" s="310"/>
      <c r="K86" s="312"/>
      <c r="L86" s="314"/>
    </row>
    <row r="87" spans="2:12" ht="12.75">
      <c r="B87" s="29">
        <v>1</v>
      </c>
      <c r="C87" s="315">
        <v>2</v>
      </c>
      <c r="D87" s="316"/>
      <c r="E87" s="316"/>
      <c r="F87" s="316"/>
      <c r="G87" s="317"/>
      <c r="H87" s="30">
        <v>3</v>
      </c>
      <c r="I87" s="315"/>
      <c r="J87" s="317"/>
      <c r="K87" s="31">
        <v>4</v>
      </c>
      <c r="L87" s="32">
        <v>5</v>
      </c>
    </row>
    <row r="88" spans="2:12" ht="12.75">
      <c r="B88" s="33">
        <v>0</v>
      </c>
      <c r="C88" s="305" t="s">
        <v>435</v>
      </c>
      <c r="D88" s="305"/>
      <c r="E88" s="305"/>
      <c r="F88" s="305"/>
      <c r="G88" s="306"/>
      <c r="H88" s="34"/>
      <c r="I88" s="35"/>
      <c r="J88" s="36"/>
      <c r="K88" s="37"/>
      <c r="L88" s="38"/>
    </row>
    <row r="89" spans="2:12" ht="12.75">
      <c r="B89" s="176">
        <v>0</v>
      </c>
      <c r="C89" s="293" t="s">
        <v>436</v>
      </c>
      <c r="D89" s="293"/>
      <c r="E89" s="293"/>
      <c r="F89" s="293"/>
      <c r="G89" s="293"/>
      <c r="H89" s="177">
        <v>101</v>
      </c>
      <c r="I89" s="178">
        <f>I90+I97+I98+I99+I103+I104-I105+I106-I111</f>
        <v>8401073</v>
      </c>
      <c r="J89" s="178">
        <f>J90+J97+J98+J99+J103+J104-J105+J106-J111</f>
        <v>0</v>
      </c>
      <c r="K89" s="178">
        <f>I89-J89</f>
        <v>8401073</v>
      </c>
      <c r="L89" s="178">
        <f>L90+L97+L98+L99+L103+L104-L105+L106-L111</f>
        <v>7948546</v>
      </c>
    </row>
    <row r="90" spans="2:12" ht="12.75">
      <c r="B90" s="176">
        <v>30</v>
      </c>
      <c r="C90" s="293" t="s">
        <v>437</v>
      </c>
      <c r="D90" s="293"/>
      <c r="E90" s="293"/>
      <c r="F90" s="293"/>
      <c r="G90" s="293"/>
      <c r="H90" s="177">
        <v>102</v>
      </c>
      <c r="I90" s="178">
        <f>I91+I92+I93+I94+I95+I96</f>
        <v>1560000</v>
      </c>
      <c r="J90" s="178">
        <f>J91+J92+J93+J94+J95+J96</f>
        <v>0</v>
      </c>
      <c r="K90" s="178">
        <f aca="true" t="shared" si="1" ref="K90:K153">I90-J90</f>
        <v>1560000</v>
      </c>
      <c r="L90" s="178">
        <f>L91+L92+L93+L94+L95+L96</f>
        <v>1560000</v>
      </c>
    </row>
    <row r="91" spans="2:12" ht="12.75">
      <c r="B91" s="179">
        <v>300</v>
      </c>
      <c r="C91" s="294" t="s">
        <v>438</v>
      </c>
      <c r="D91" s="294"/>
      <c r="E91" s="294"/>
      <c r="F91" s="294"/>
      <c r="G91" s="294"/>
      <c r="H91" s="180">
        <v>103</v>
      </c>
      <c r="I91" s="181">
        <v>1560000</v>
      </c>
      <c r="J91" s="181"/>
      <c r="K91" s="178">
        <f t="shared" si="1"/>
        <v>1560000</v>
      </c>
      <c r="L91" s="182">
        <v>1560000</v>
      </c>
    </row>
    <row r="92" spans="2:12" ht="12.75">
      <c r="B92" s="179">
        <v>302</v>
      </c>
      <c r="C92" s="294" t="s">
        <v>439</v>
      </c>
      <c r="D92" s="294"/>
      <c r="E92" s="294"/>
      <c r="F92" s="294"/>
      <c r="G92" s="294"/>
      <c r="H92" s="180">
        <v>104</v>
      </c>
      <c r="I92" s="181"/>
      <c r="J92" s="181"/>
      <c r="K92" s="178">
        <f t="shared" si="1"/>
        <v>0</v>
      </c>
      <c r="L92" s="182"/>
    </row>
    <row r="93" spans="2:12" ht="12.75">
      <c r="B93" s="179">
        <v>303</v>
      </c>
      <c r="C93" s="294" t="s">
        <v>440</v>
      </c>
      <c r="D93" s="294"/>
      <c r="E93" s="294"/>
      <c r="F93" s="294"/>
      <c r="G93" s="294"/>
      <c r="H93" s="180">
        <v>105</v>
      </c>
      <c r="I93" s="181"/>
      <c r="J93" s="181"/>
      <c r="K93" s="178">
        <f t="shared" si="1"/>
        <v>0</v>
      </c>
      <c r="L93" s="182"/>
    </row>
    <row r="94" spans="2:12" ht="12.75">
      <c r="B94" s="179">
        <v>304</v>
      </c>
      <c r="C94" s="294" t="s">
        <v>441</v>
      </c>
      <c r="D94" s="294"/>
      <c r="E94" s="294"/>
      <c r="F94" s="294"/>
      <c r="G94" s="294"/>
      <c r="H94" s="180">
        <v>106</v>
      </c>
      <c r="I94" s="181"/>
      <c r="J94" s="181"/>
      <c r="K94" s="178">
        <f t="shared" si="1"/>
        <v>0</v>
      </c>
      <c r="L94" s="182"/>
    </row>
    <row r="95" spans="2:12" ht="12.75">
      <c r="B95" s="179">
        <v>305</v>
      </c>
      <c r="C95" s="294" t="s">
        <v>442</v>
      </c>
      <c r="D95" s="294"/>
      <c r="E95" s="294"/>
      <c r="F95" s="294"/>
      <c r="G95" s="294"/>
      <c r="H95" s="180">
        <v>107</v>
      </c>
      <c r="I95" s="181"/>
      <c r="J95" s="181"/>
      <c r="K95" s="178">
        <f t="shared" si="1"/>
        <v>0</v>
      </c>
      <c r="L95" s="182"/>
    </row>
    <row r="96" spans="2:12" ht="12.75">
      <c r="B96" s="179">
        <v>306</v>
      </c>
      <c r="C96" s="294" t="s">
        <v>443</v>
      </c>
      <c r="D96" s="294"/>
      <c r="E96" s="294"/>
      <c r="F96" s="294"/>
      <c r="G96" s="294"/>
      <c r="H96" s="180">
        <v>108</v>
      </c>
      <c r="I96" s="181"/>
      <c r="J96" s="181"/>
      <c r="K96" s="178">
        <f t="shared" si="1"/>
        <v>0</v>
      </c>
      <c r="L96" s="182"/>
    </row>
    <row r="97" spans="2:12" ht="12.75">
      <c r="B97" s="176">
        <v>31</v>
      </c>
      <c r="C97" s="293" t="s">
        <v>444</v>
      </c>
      <c r="D97" s="293"/>
      <c r="E97" s="293"/>
      <c r="F97" s="293"/>
      <c r="G97" s="293"/>
      <c r="H97" s="177">
        <v>109</v>
      </c>
      <c r="I97" s="178"/>
      <c r="J97" s="178"/>
      <c r="K97" s="178">
        <f t="shared" si="1"/>
        <v>0</v>
      </c>
      <c r="L97" s="183"/>
    </row>
    <row r="98" spans="2:12" ht="12.75">
      <c r="B98" s="176" t="s">
        <v>445</v>
      </c>
      <c r="C98" s="293" t="s">
        <v>446</v>
      </c>
      <c r="D98" s="293"/>
      <c r="E98" s="293"/>
      <c r="F98" s="293"/>
      <c r="G98" s="293"/>
      <c r="H98" s="177">
        <v>110</v>
      </c>
      <c r="I98" s="178"/>
      <c r="J98" s="178"/>
      <c r="K98" s="178">
        <f t="shared" si="1"/>
        <v>0</v>
      </c>
      <c r="L98" s="183"/>
    </row>
    <row r="99" spans="2:12" ht="12.75">
      <c r="B99" s="176" t="s">
        <v>447</v>
      </c>
      <c r="C99" s="293" t="s">
        <v>448</v>
      </c>
      <c r="D99" s="293"/>
      <c r="E99" s="293"/>
      <c r="F99" s="293"/>
      <c r="G99" s="293"/>
      <c r="H99" s="177">
        <v>111</v>
      </c>
      <c r="I99" s="178">
        <f>I100+I101+I102</f>
        <v>256000</v>
      </c>
      <c r="J99" s="178">
        <f>J100+J101+J102</f>
        <v>0</v>
      </c>
      <c r="K99" s="178">
        <f t="shared" si="1"/>
        <v>256000</v>
      </c>
      <c r="L99" s="178">
        <f>L100+L101+L102</f>
        <v>256000</v>
      </c>
    </row>
    <row r="100" spans="2:12" ht="12.75">
      <c r="B100" s="179">
        <v>322</v>
      </c>
      <c r="C100" s="294" t="s">
        <v>449</v>
      </c>
      <c r="D100" s="294"/>
      <c r="E100" s="294"/>
      <c r="F100" s="294"/>
      <c r="G100" s="294"/>
      <c r="H100" s="180">
        <v>112</v>
      </c>
      <c r="I100" s="181">
        <v>256000</v>
      </c>
      <c r="J100" s="181"/>
      <c r="K100" s="178">
        <f t="shared" si="1"/>
        <v>256000</v>
      </c>
      <c r="L100" s="182">
        <v>256000</v>
      </c>
    </row>
    <row r="101" spans="2:12" ht="12.75">
      <c r="B101" s="179">
        <v>323</v>
      </c>
      <c r="C101" s="294" t="s">
        <v>450</v>
      </c>
      <c r="D101" s="294"/>
      <c r="E101" s="294"/>
      <c r="F101" s="294"/>
      <c r="G101" s="294"/>
      <c r="H101" s="180">
        <v>113</v>
      </c>
      <c r="I101" s="181"/>
      <c r="J101" s="181"/>
      <c r="K101" s="178">
        <f t="shared" si="1"/>
        <v>0</v>
      </c>
      <c r="L101" s="182"/>
    </row>
    <row r="102" spans="2:12" ht="12.75">
      <c r="B102" s="179">
        <v>329</v>
      </c>
      <c r="C102" s="294" t="s">
        <v>451</v>
      </c>
      <c r="D102" s="294"/>
      <c r="E102" s="294"/>
      <c r="F102" s="294"/>
      <c r="G102" s="294"/>
      <c r="H102" s="180">
        <v>114</v>
      </c>
      <c r="I102" s="181"/>
      <c r="J102" s="181"/>
      <c r="K102" s="178">
        <f t="shared" si="1"/>
        <v>0</v>
      </c>
      <c r="L102" s="182"/>
    </row>
    <row r="103" spans="2:12" ht="12.75">
      <c r="B103" s="176" t="s">
        <v>452</v>
      </c>
      <c r="C103" s="293" t="s">
        <v>453</v>
      </c>
      <c r="D103" s="293"/>
      <c r="E103" s="293"/>
      <c r="F103" s="293"/>
      <c r="G103" s="293"/>
      <c r="H103" s="177">
        <v>115</v>
      </c>
      <c r="I103" s="178">
        <v>30640</v>
      </c>
      <c r="J103" s="178"/>
      <c r="K103" s="178">
        <f t="shared" si="1"/>
        <v>30640</v>
      </c>
      <c r="L103" s="183">
        <v>30640</v>
      </c>
    </row>
    <row r="104" spans="2:12" ht="12.75">
      <c r="B104" s="176">
        <v>332</v>
      </c>
      <c r="C104" s="293" t="s">
        <v>454</v>
      </c>
      <c r="D104" s="293"/>
      <c r="E104" s="293"/>
      <c r="F104" s="293"/>
      <c r="G104" s="293"/>
      <c r="H104" s="177">
        <v>116</v>
      </c>
      <c r="I104" s="178"/>
      <c r="J104" s="178"/>
      <c r="K104" s="178">
        <f t="shared" si="1"/>
        <v>0</v>
      </c>
      <c r="L104" s="183"/>
    </row>
    <row r="105" spans="2:12" ht="12.75">
      <c r="B105" s="176">
        <v>333</v>
      </c>
      <c r="C105" s="293" t="s">
        <v>455</v>
      </c>
      <c r="D105" s="293"/>
      <c r="E105" s="293"/>
      <c r="F105" s="293"/>
      <c r="G105" s="293"/>
      <c r="H105" s="177">
        <v>117</v>
      </c>
      <c r="I105" s="178"/>
      <c r="J105" s="178"/>
      <c r="K105" s="178">
        <f t="shared" si="1"/>
        <v>0</v>
      </c>
      <c r="L105" s="183"/>
    </row>
    <row r="106" spans="2:12" ht="12.75">
      <c r="B106" s="176">
        <v>34</v>
      </c>
      <c r="C106" s="293" t="s">
        <v>456</v>
      </c>
      <c r="D106" s="293"/>
      <c r="E106" s="293"/>
      <c r="F106" s="293"/>
      <c r="G106" s="293"/>
      <c r="H106" s="177">
        <v>118</v>
      </c>
      <c r="I106" s="178">
        <f>I107+I108+I109+I110</f>
        <v>6554433</v>
      </c>
      <c r="J106" s="178">
        <f>J107+J108+J109+J110</f>
        <v>0</v>
      </c>
      <c r="K106" s="178">
        <f t="shared" si="1"/>
        <v>6554433</v>
      </c>
      <c r="L106" s="178">
        <f>L107+L108+L109+L110</f>
        <v>6101906</v>
      </c>
    </row>
    <row r="107" spans="2:12" ht="12.75">
      <c r="B107" s="179">
        <v>340</v>
      </c>
      <c r="C107" s="294" t="s">
        <v>457</v>
      </c>
      <c r="D107" s="294"/>
      <c r="E107" s="294"/>
      <c r="F107" s="294"/>
      <c r="G107" s="294"/>
      <c r="H107" s="180">
        <v>119</v>
      </c>
      <c r="I107" s="181">
        <v>6101906</v>
      </c>
      <c r="J107" s="181"/>
      <c r="K107" s="178">
        <f t="shared" si="1"/>
        <v>6101906</v>
      </c>
      <c r="L107" s="182">
        <v>5342988</v>
      </c>
    </row>
    <row r="108" spans="2:12" ht="12.75">
      <c r="B108" s="179">
        <v>341</v>
      </c>
      <c r="C108" s="294" t="s">
        <v>458</v>
      </c>
      <c r="D108" s="294"/>
      <c r="E108" s="294"/>
      <c r="F108" s="294"/>
      <c r="G108" s="294"/>
      <c r="H108" s="180">
        <v>120</v>
      </c>
      <c r="I108" s="181">
        <v>452527</v>
      </c>
      <c r="J108" s="181"/>
      <c r="K108" s="178">
        <v>452527</v>
      </c>
      <c r="L108" s="182">
        <v>758918</v>
      </c>
    </row>
    <row r="109" spans="2:12" ht="12.75">
      <c r="B109" s="179">
        <v>342</v>
      </c>
      <c r="C109" s="294" t="s">
        <v>459</v>
      </c>
      <c r="D109" s="294"/>
      <c r="E109" s="294"/>
      <c r="F109" s="294"/>
      <c r="G109" s="294"/>
      <c r="H109" s="180">
        <v>121</v>
      </c>
      <c r="I109" s="181"/>
      <c r="J109" s="181"/>
      <c r="K109" s="178">
        <f t="shared" si="1"/>
        <v>0</v>
      </c>
      <c r="L109" s="182"/>
    </row>
    <row r="110" spans="2:12" ht="12.75">
      <c r="B110" s="179">
        <v>343</v>
      </c>
      <c r="C110" s="294" t="s">
        <v>460</v>
      </c>
      <c r="D110" s="294"/>
      <c r="E110" s="294"/>
      <c r="F110" s="294"/>
      <c r="G110" s="294"/>
      <c r="H110" s="180">
        <v>122</v>
      </c>
      <c r="I110" s="181"/>
      <c r="J110" s="181"/>
      <c r="K110" s="178">
        <f t="shared" si="1"/>
        <v>0</v>
      </c>
      <c r="L110" s="182"/>
    </row>
    <row r="111" spans="2:12" ht="12.75">
      <c r="B111" s="176">
        <v>35</v>
      </c>
      <c r="C111" s="293" t="s">
        <v>461</v>
      </c>
      <c r="D111" s="293"/>
      <c r="E111" s="293"/>
      <c r="F111" s="293"/>
      <c r="G111" s="293"/>
      <c r="H111" s="177">
        <v>123</v>
      </c>
      <c r="I111" s="178">
        <f>I112+I113</f>
        <v>0</v>
      </c>
      <c r="J111" s="178">
        <f>J112+J113</f>
        <v>0</v>
      </c>
      <c r="K111" s="178">
        <f t="shared" si="1"/>
        <v>0</v>
      </c>
      <c r="L111" s="178">
        <f>L112+L113</f>
        <v>0</v>
      </c>
    </row>
    <row r="112" spans="2:12" ht="12.75">
      <c r="B112" s="179">
        <v>350</v>
      </c>
      <c r="C112" s="294" t="s">
        <v>462</v>
      </c>
      <c r="D112" s="294"/>
      <c r="E112" s="294"/>
      <c r="F112" s="294"/>
      <c r="G112" s="294"/>
      <c r="H112" s="180">
        <v>124</v>
      </c>
      <c r="I112" s="181"/>
      <c r="J112" s="181"/>
      <c r="K112" s="178">
        <f t="shared" si="1"/>
        <v>0</v>
      </c>
      <c r="L112" s="182"/>
    </row>
    <row r="113" spans="2:12" ht="12.75">
      <c r="B113" s="179">
        <v>351</v>
      </c>
      <c r="C113" s="294" t="s">
        <v>463</v>
      </c>
      <c r="D113" s="294"/>
      <c r="E113" s="294"/>
      <c r="F113" s="294"/>
      <c r="G113" s="294"/>
      <c r="H113" s="180">
        <v>125</v>
      </c>
      <c r="I113" s="181"/>
      <c r="J113" s="181"/>
      <c r="K113" s="178">
        <f t="shared" si="1"/>
        <v>0</v>
      </c>
      <c r="L113" s="182"/>
    </row>
    <row r="114" spans="2:12" ht="12.75">
      <c r="B114" s="176">
        <v>40</v>
      </c>
      <c r="C114" s="293" t="s">
        <v>464</v>
      </c>
      <c r="D114" s="293"/>
      <c r="E114" s="293"/>
      <c r="F114" s="293"/>
      <c r="G114" s="293"/>
      <c r="H114" s="177">
        <v>126</v>
      </c>
      <c r="I114" s="178">
        <f>I115+I116+I117+I118+I119+I120+I121+I122</f>
        <v>0</v>
      </c>
      <c r="J114" s="178">
        <f>J115+J116+J117+J118+J119+J120+J121+J122</f>
        <v>0</v>
      </c>
      <c r="K114" s="178">
        <f t="shared" si="1"/>
        <v>0</v>
      </c>
      <c r="L114" s="178">
        <f>L115+L116+L117+L118+L119+L120+L121+L122</f>
        <v>0</v>
      </c>
    </row>
    <row r="115" spans="2:12" ht="12.75">
      <c r="B115" s="179">
        <v>400</v>
      </c>
      <c r="C115" s="294" t="s">
        <v>465</v>
      </c>
      <c r="D115" s="294"/>
      <c r="E115" s="294"/>
      <c r="F115" s="294"/>
      <c r="G115" s="294"/>
      <c r="H115" s="180">
        <v>127</v>
      </c>
      <c r="I115" s="181"/>
      <c r="J115" s="181"/>
      <c r="K115" s="178">
        <f t="shared" si="1"/>
        <v>0</v>
      </c>
      <c r="L115" s="182"/>
    </row>
    <row r="116" spans="2:12" ht="12.75">
      <c r="B116" s="179">
        <v>401</v>
      </c>
      <c r="C116" s="294" t="s">
        <v>466</v>
      </c>
      <c r="D116" s="294"/>
      <c r="E116" s="294"/>
      <c r="F116" s="294"/>
      <c r="G116" s="294"/>
      <c r="H116" s="180">
        <v>128</v>
      </c>
      <c r="I116" s="181"/>
      <c r="J116" s="181"/>
      <c r="K116" s="178">
        <f t="shared" si="1"/>
        <v>0</v>
      </c>
      <c r="L116" s="182"/>
    </row>
    <row r="117" spans="2:12" ht="12.75">
      <c r="B117" s="179">
        <v>402</v>
      </c>
      <c r="C117" s="294" t="s">
        <v>467</v>
      </c>
      <c r="D117" s="294"/>
      <c r="E117" s="294"/>
      <c r="F117" s="294"/>
      <c r="G117" s="294"/>
      <c r="H117" s="180">
        <v>129</v>
      </c>
      <c r="I117" s="181"/>
      <c r="J117" s="181"/>
      <c r="K117" s="178">
        <f t="shared" si="1"/>
        <v>0</v>
      </c>
      <c r="L117" s="182"/>
    </row>
    <row r="118" spans="2:12" ht="12.75">
      <c r="B118" s="179">
        <v>403</v>
      </c>
      <c r="C118" s="294" t="s">
        <v>468</v>
      </c>
      <c r="D118" s="294"/>
      <c r="E118" s="294"/>
      <c r="F118" s="294"/>
      <c r="G118" s="294"/>
      <c r="H118" s="180">
        <v>130</v>
      </c>
      <c r="I118" s="181"/>
      <c r="J118" s="181"/>
      <c r="K118" s="178">
        <f t="shared" si="1"/>
        <v>0</v>
      </c>
      <c r="L118" s="182"/>
    </row>
    <row r="119" spans="2:12" ht="12.75">
      <c r="B119" s="179">
        <v>404</v>
      </c>
      <c r="C119" s="294" t="s">
        <v>469</v>
      </c>
      <c r="D119" s="294"/>
      <c r="E119" s="294"/>
      <c r="F119" s="294"/>
      <c r="G119" s="294"/>
      <c r="H119" s="180">
        <v>131</v>
      </c>
      <c r="I119" s="181"/>
      <c r="J119" s="181"/>
      <c r="K119" s="178">
        <f t="shared" si="1"/>
        <v>0</v>
      </c>
      <c r="L119" s="182"/>
    </row>
    <row r="120" spans="2:12" ht="12.75">
      <c r="B120" s="179">
        <v>407</v>
      </c>
      <c r="C120" s="294" t="s">
        <v>470</v>
      </c>
      <c r="D120" s="294"/>
      <c r="E120" s="294"/>
      <c r="F120" s="294"/>
      <c r="G120" s="294"/>
      <c r="H120" s="180">
        <v>132</v>
      </c>
      <c r="I120" s="181"/>
      <c r="J120" s="181"/>
      <c r="K120" s="178">
        <f t="shared" si="1"/>
        <v>0</v>
      </c>
      <c r="L120" s="182"/>
    </row>
    <row r="121" spans="2:12" ht="12.75">
      <c r="B121" s="179">
        <v>408</v>
      </c>
      <c r="C121" s="294" t="s">
        <v>471</v>
      </c>
      <c r="D121" s="294"/>
      <c r="E121" s="294"/>
      <c r="F121" s="294"/>
      <c r="G121" s="294"/>
      <c r="H121" s="180">
        <v>133</v>
      </c>
      <c r="I121" s="181"/>
      <c r="J121" s="181"/>
      <c r="K121" s="178">
        <f t="shared" si="1"/>
        <v>0</v>
      </c>
      <c r="L121" s="182"/>
    </row>
    <row r="122" spans="2:12" ht="12.75">
      <c r="B122" s="179">
        <v>409</v>
      </c>
      <c r="C122" s="294" t="s">
        <v>472</v>
      </c>
      <c r="D122" s="294"/>
      <c r="E122" s="294"/>
      <c r="F122" s="294"/>
      <c r="G122" s="294"/>
      <c r="H122" s="180">
        <v>134</v>
      </c>
      <c r="I122" s="181"/>
      <c r="J122" s="181"/>
      <c r="K122" s="178">
        <f t="shared" si="1"/>
        <v>0</v>
      </c>
      <c r="L122" s="182"/>
    </row>
    <row r="123" spans="2:12" ht="12.75">
      <c r="B123" s="176">
        <v>0</v>
      </c>
      <c r="C123" s="293" t="s">
        <v>473</v>
      </c>
      <c r="D123" s="293"/>
      <c r="E123" s="293"/>
      <c r="F123" s="293"/>
      <c r="G123" s="293"/>
      <c r="H123" s="177">
        <v>135</v>
      </c>
      <c r="I123" s="178">
        <f>I124+I132</f>
        <v>25709</v>
      </c>
      <c r="J123" s="178">
        <f>J124+J132</f>
        <v>0</v>
      </c>
      <c r="K123" s="178">
        <f t="shared" si="1"/>
        <v>25709</v>
      </c>
      <c r="L123" s="178">
        <f>L124+L132</f>
        <v>24780</v>
      </c>
    </row>
    <row r="124" spans="2:12" ht="12.75">
      <c r="B124" s="176">
        <v>41</v>
      </c>
      <c r="C124" s="293" t="s">
        <v>474</v>
      </c>
      <c r="D124" s="293"/>
      <c r="E124" s="293"/>
      <c r="F124" s="293"/>
      <c r="G124" s="293"/>
      <c r="H124" s="177">
        <v>136</v>
      </c>
      <c r="I124" s="178">
        <f>I125+I126+I127+I128+I129+I130+I131</f>
        <v>0</v>
      </c>
      <c r="J124" s="178">
        <f>J125+J126+J127+J128+J129+J130+J131</f>
        <v>0</v>
      </c>
      <c r="K124" s="178">
        <f t="shared" si="1"/>
        <v>0</v>
      </c>
      <c r="L124" s="178">
        <f>L125+L126+L127+L128+L129+L130+L131</f>
        <v>0</v>
      </c>
    </row>
    <row r="125" spans="2:12" ht="12.75">
      <c r="B125" s="179">
        <v>410</v>
      </c>
      <c r="C125" s="294" t="s">
        <v>475</v>
      </c>
      <c r="D125" s="294"/>
      <c r="E125" s="294"/>
      <c r="F125" s="294"/>
      <c r="G125" s="294"/>
      <c r="H125" s="180">
        <v>137</v>
      </c>
      <c r="I125" s="181"/>
      <c r="J125" s="181"/>
      <c r="K125" s="178">
        <f t="shared" si="1"/>
        <v>0</v>
      </c>
      <c r="L125" s="182"/>
    </row>
    <row r="126" spans="2:12" ht="12.75">
      <c r="B126" s="179">
        <v>411</v>
      </c>
      <c r="C126" s="294" t="s">
        <v>476</v>
      </c>
      <c r="D126" s="294"/>
      <c r="E126" s="294"/>
      <c r="F126" s="294"/>
      <c r="G126" s="294"/>
      <c r="H126" s="180">
        <v>138</v>
      </c>
      <c r="I126" s="181"/>
      <c r="J126" s="181"/>
      <c r="K126" s="178">
        <f t="shared" si="1"/>
        <v>0</v>
      </c>
      <c r="L126" s="182"/>
    </row>
    <row r="127" spans="2:12" ht="12.75">
      <c r="B127" s="179">
        <v>412</v>
      </c>
      <c r="C127" s="294" t="s">
        <v>477</v>
      </c>
      <c r="D127" s="294"/>
      <c r="E127" s="294"/>
      <c r="F127" s="294"/>
      <c r="G127" s="294"/>
      <c r="H127" s="180">
        <v>139</v>
      </c>
      <c r="I127" s="181"/>
      <c r="J127" s="181"/>
      <c r="K127" s="178">
        <f t="shared" si="1"/>
        <v>0</v>
      </c>
      <c r="L127" s="182"/>
    </row>
    <row r="128" spans="2:12" ht="12.75">
      <c r="B128" s="179" t="s">
        <v>478</v>
      </c>
      <c r="C128" s="294" t="s">
        <v>479</v>
      </c>
      <c r="D128" s="294"/>
      <c r="E128" s="294"/>
      <c r="F128" s="294"/>
      <c r="G128" s="294"/>
      <c r="H128" s="180">
        <v>140</v>
      </c>
      <c r="I128" s="181"/>
      <c r="J128" s="181"/>
      <c r="K128" s="178">
        <f t="shared" si="1"/>
        <v>0</v>
      </c>
      <c r="L128" s="182"/>
    </row>
    <row r="129" spans="2:12" ht="12.75">
      <c r="B129" s="179" t="s">
        <v>480</v>
      </c>
      <c r="C129" s="294" t="s">
        <v>481</v>
      </c>
      <c r="D129" s="294"/>
      <c r="E129" s="294"/>
      <c r="F129" s="294"/>
      <c r="G129" s="294"/>
      <c r="H129" s="180">
        <v>141</v>
      </c>
      <c r="I129" s="181"/>
      <c r="J129" s="181"/>
      <c r="K129" s="178">
        <f t="shared" si="1"/>
        <v>0</v>
      </c>
      <c r="L129" s="182"/>
    </row>
    <row r="130" spans="2:12" ht="12.75">
      <c r="B130" s="179">
        <v>417</v>
      </c>
      <c r="C130" s="294" t="s">
        <v>482</v>
      </c>
      <c r="D130" s="294"/>
      <c r="E130" s="294"/>
      <c r="F130" s="294"/>
      <c r="G130" s="294"/>
      <c r="H130" s="180">
        <v>142</v>
      </c>
      <c r="I130" s="181"/>
      <c r="J130" s="181"/>
      <c r="K130" s="178">
        <f t="shared" si="1"/>
        <v>0</v>
      </c>
      <c r="L130" s="182"/>
    </row>
    <row r="131" spans="2:12" ht="12.75">
      <c r="B131" s="179">
        <v>419</v>
      </c>
      <c r="C131" s="294" t="s">
        <v>483</v>
      </c>
      <c r="D131" s="294"/>
      <c r="E131" s="294"/>
      <c r="F131" s="294"/>
      <c r="G131" s="294"/>
      <c r="H131" s="180">
        <v>143</v>
      </c>
      <c r="I131" s="181"/>
      <c r="J131" s="181"/>
      <c r="K131" s="178">
        <f t="shared" si="1"/>
        <v>0</v>
      </c>
      <c r="L131" s="182"/>
    </row>
    <row r="132" spans="2:12" ht="12.75">
      <c r="B132" s="176" t="s">
        <v>484</v>
      </c>
      <c r="C132" s="293" t="s">
        <v>485</v>
      </c>
      <c r="D132" s="293"/>
      <c r="E132" s="293"/>
      <c r="F132" s="293"/>
      <c r="G132" s="293"/>
      <c r="H132" s="177">
        <v>144</v>
      </c>
      <c r="I132" s="178">
        <f>I133+I138+I144+I145+I146+I147+I148+I149+I150+I151</f>
        <v>25709</v>
      </c>
      <c r="J132" s="178">
        <f>J133+J138+J144+J145+J146+J147+J148+J149+J150+J151</f>
        <v>0</v>
      </c>
      <c r="K132" s="178">
        <f>K133+K138+K144+K145+K146+K147+K148+K149+K150+K151</f>
        <v>25709</v>
      </c>
      <c r="L132" s="178">
        <f>L133+L138+L144+L145+L146+L147+L148+L149+L150+L151</f>
        <v>24780</v>
      </c>
    </row>
    <row r="133" spans="2:12" ht="12.75">
      <c r="B133" s="179">
        <v>42</v>
      </c>
      <c r="C133" s="294" t="s">
        <v>486</v>
      </c>
      <c r="D133" s="294"/>
      <c r="E133" s="294"/>
      <c r="F133" s="294"/>
      <c r="G133" s="294"/>
      <c r="H133" s="180">
        <v>145</v>
      </c>
      <c r="I133" s="181">
        <f>I134+I135+I136+I137</f>
        <v>0</v>
      </c>
      <c r="J133" s="181">
        <f>J134+J135+J136+J137</f>
        <v>0</v>
      </c>
      <c r="K133" s="178">
        <f t="shared" si="1"/>
        <v>0</v>
      </c>
      <c r="L133" s="181">
        <f>L134+L135+L136+L137</f>
        <v>0</v>
      </c>
    </row>
    <row r="134" spans="2:12" ht="12.75">
      <c r="B134" s="179" t="s">
        <v>487</v>
      </c>
      <c r="C134" s="294" t="s">
        <v>488</v>
      </c>
      <c r="D134" s="294"/>
      <c r="E134" s="294"/>
      <c r="F134" s="294"/>
      <c r="G134" s="294"/>
      <c r="H134" s="180">
        <v>146</v>
      </c>
      <c r="I134" s="184"/>
      <c r="J134" s="184"/>
      <c r="K134" s="178">
        <f t="shared" si="1"/>
        <v>0</v>
      </c>
      <c r="L134" s="182"/>
    </row>
    <row r="135" spans="2:12" ht="12.75">
      <c r="B135" s="179" t="s">
        <v>489</v>
      </c>
      <c r="C135" s="294" t="s">
        <v>490</v>
      </c>
      <c r="D135" s="294"/>
      <c r="E135" s="294"/>
      <c r="F135" s="294"/>
      <c r="G135" s="294"/>
      <c r="H135" s="180">
        <v>147</v>
      </c>
      <c r="I135" s="181"/>
      <c r="J135" s="181"/>
      <c r="K135" s="178">
        <f t="shared" si="1"/>
        <v>0</v>
      </c>
      <c r="L135" s="182"/>
    </row>
    <row r="136" spans="2:12" ht="12.75">
      <c r="B136" s="179">
        <v>426</v>
      </c>
      <c r="C136" s="294" t="s">
        <v>491</v>
      </c>
      <c r="D136" s="294"/>
      <c r="E136" s="294"/>
      <c r="F136" s="294"/>
      <c r="G136" s="294"/>
      <c r="H136" s="180">
        <v>148</v>
      </c>
      <c r="I136" s="181"/>
      <c r="J136" s="181"/>
      <c r="K136" s="178">
        <f t="shared" si="1"/>
        <v>0</v>
      </c>
      <c r="L136" s="182"/>
    </row>
    <row r="137" spans="2:12" ht="12.75">
      <c r="B137" s="179">
        <v>429</v>
      </c>
      <c r="C137" s="294" t="s">
        <v>492</v>
      </c>
      <c r="D137" s="294"/>
      <c r="E137" s="294"/>
      <c r="F137" s="294"/>
      <c r="G137" s="294"/>
      <c r="H137" s="180">
        <v>149</v>
      </c>
      <c r="I137" s="181"/>
      <c r="J137" s="181"/>
      <c r="K137" s="178">
        <f t="shared" si="1"/>
        <v>0</v>
      </c>
      <c r="L137" s="182"/>
    </row>
    <row r="138" spans="2:12" ht="12.75">
      <c r="B138" s="179">
        <v>43</v>
      </c>
      <c r="C138" s="294" t="s">
        <v>493</v>
      </c>
      <c r="D138" s="294"/>
      <c r="E138" s="294"/>
      <c r="F138" s="294"/>
      <c r="G138" s="294"/>
      <c r="H138" s="180">
        <v>150</v>
      </c>
      <c r="I138" s="181">
        <f>I139+I140+I141+I142+I143</f>
        <v>5217</v>
      </c>
      <c r="J138" s="181">
        <f>J139+J140+J141+J142+J143</f>
        <v>0</v>
      </c>
      <c r="K138" s="178">
        <f t="shared" si="1"/>
        <v>5217</v>
      </c>
      <c r="L138" s="181">
        <f>L139+L140+L141+L142+L143</f>
        <v>4078</v>
      </c>
    </row>
    <row r="139" spans="2:12" ht="12.75">
      <c r="B139" s="179">
        <v>430</v>
      </c>
      <c r="C139" s="294" t="s">
        <v>494</v>
      </c>
      <c r="D139" s="294"/>
      <c r="E139" s="294"/>
      <c r="F139" s="294"/>
      <c r="G139" s="294"/>
      <c r="H139" s="180">
        <v>151</v>
      </c>
      <c r="I139" s="181"/>
      <c r="J139" s="181"/>
      <c r="K139" s="178">
        <f t="shared" si="1"/>
        <v>0</v>
      </c>
      <c r="L139" s="182"/>
    </row>
    <row r="140" spans="2:12" ht="12.75">
      <c r="B140" s="179">
        <v>431</v>
      </c>
      <c r="C140" s="294" t="s">
        <v>495</v>
      </c>
      <c r="D140" s="294"/>
      <c r="E140" s="294"/>
      <c r="F140" s="294"/>
      <c r="G140" s="294"/>
      <c r="H140" s="180">
        <v>152</v>
      </c>
      <c r="I140" s="181"/>
      <c r="J140" s="181"/>
      <c r="K140" s="178">
        <f t="shared" si="1"/>
        <v>0</v>
      </c>
      <c r="L140" s="182"/>
    </row>
    <row r="141" spans="2:12" ht="12.75">
      <c r="B141" s="179" t="s">
        <v>496</v>
      </c>
      <c r="C141" s="294" t="s">
        <v>497</v>
      </c>
      <c r="D141" s="294"/>
      <c r="E141" s="294"/>
      <c r="F141" s="294"/>
      <c r="G141" s="294"/>
      <c r="H141" s="180">
        <v>153</v>
      </c>
      <c r="I141" s="181">
        <v>5217</v>
      </c>
      <c r="J141" s="181"/>
      <c r="K141" s="178">
        <f t="shared" si="1"/>
        <v>5217</v>
      </c>
      <c r="L141" s="182">
        <v>4078</v>
      </c>
    </row>
    <row r="142" spans="2:12" ht="12.75">
      <c r="B142" s="179">
        <v>435</v>
      </c>
      <c r="C142" s="294" t="s">
        <v>498</v>
      </c>
      <c r="D142" s="294"/>
      <c r="E142" s="294"/>
      <c r="F142" s="294"/>
      <c r="G142" s="294"/>
      <c r="H142" s="180">
        <v>154</v>
      </c>
      <c r="I142" s="181"/>
      <c r="J142" s="181"/>
      <c r="K142" s="178">
        <f t="shared" si="1"/>
        <v>0</v>
      </c>
      <c r="L142" s="182"/>
    </row>
    <row r="143" spans="2:12" ht="12.75">
      <c r="B143" s="179">
        <v>439</v>
      </c>
      <c r="C143" s="294" t="s">
        <v>499</v>
      </c>
      <c r="D143" s="294"/>
      <c r="E143" s="294"/>
      <c r="F143" s="294"/>
      <c r="G143" s="294"/>
      <c r="H143" s="180">
        <v>155</v>
      </c>
      <c r="I143" s="181"/>
      <c r="J143" s="181"/>
      <c r="K143" s="178">
        <f t="shared" si="1"/>
        <v>0</v>
      </c>
      <c r="L143" s="182"/>
    </row>
    <row r="144" spans="2:12" ht="12.75">
      <c r="B144" s="179" t="s">
        <v>500</v>
      </c>
      <c r="C144" s="294" t="s">
        <v>501</v>
      </c>
      <c r="D144" s="294"/>
      <c r="E144" s="294"/>
      <c r="F144" s="294"/>
      <c r="G144" s="294"/>
      <c r="H144" s="180">
        <v>156</v>
      </c>
      <c r="I144" s="181"/>
      <c r="J144" s="181"/>
      <c r="K144" s="178">
        <f t="shared" si="1"/>
        <v>0</v>
      </c>
      <c r="L144" s="182"/>
    </row>
    <row r="145" spans="2:12" ht="12.75">
      <c r="B145" s="179" t="s">
        <v>502</v>
      </c>
      <c r="C145" s="294" t="s">
        <v>503</v>
      </c>
      <c r="D145" s="294"/>
      <c r="E145" s="294"/>
      <c r="F145" s="294"/>
      <c r="G145" s="294"/>
      <c r="H145" s="180">
        <v>157</v>
      </c>
      <c r="I145" s="181">
        <v>0</v>
      </c>
      <c r="J145" s="181"/>
      <c r="K145" s="178">
        <f t="shared" si="1"/>
        <v>0</v>
      </c>
      <c r="L145" s="182">
        <v>285</v>
      </c>
    </row>
    <row r="146" spans="2:12" ht="12.75">
      <c r="B146" s="179" t="s">
        <v>504</v>
      </c>
      <c r="C146" s="294" t="s">
        <v>505</v>
      </c>
      <c r="D146" s="294"/>
      <c r="E146" s="294"/>
      <c r="F146" s="294"/>
      <c r="G146" s="294"/>
      <c r="H146" s="180">
        <v>158</v>
      </c>
      <c r="I146" s="181">
        <v>19783</v>
      </c>
      <c r="J146" s="181"/>
      <c r="K146" s="178">
        <f t="shared" si="1"/>
        <v>19783</v>
      </c>
      <c r="L146" s="182">
        <v>19783</v>
      </c>
    </row>
    <row r="147" spans="2:12" ht="12.75">
      <c r="B147" s="179" t="s">
        <v>506</v>
      </c>
      <c r="C147" s="294" t="s">
        <v>507</v>
      </c>
      <c r="D147" s="294"/>
      <c r="E147" s="294"/>
      <c r="F147" s="294"/>
      <c r="G147" s="294"/>
      <c r="H147" s="180">
        <v>159</v>
      </c>
      <c r="I147" s="181"/>
      <c r="J147" s="181"/>
      <c r="K147" s="178">
        <f t="shared" si="1"/>
        <v>0</v>
      </c>
      <c r="L147" s="182"/>
    </row>
    <row r="148" spans="2:12" ht="12.75">
      <c r="B148" s="179" t="s">
        <v>508</v>
      </c>
      <c r="C148" s="294" t="s">
        <v>509</v>
      </c>
      <c r="D148" s="294"/>
      <c r="E148" s="294"/>
      <c r="F148" s="294"/>
      <c r="G148" s="294"/>
      <c r="H148" s="180">
        <v>160</v>
      </c>
      <c r="I148" s="181">
        <v>709</v>
      </c>
      <c r="J148" s="181"/>
      <c r="K148" s="178">
        <f t="shared" si="1"/>
        <v>709</v>
      </c>
      <c r="L148" s="182">
        <f>689-55</f>
        <v>634</v>
      </c>
    </row>
    <row r="149" spans="2:12" ht="12.75">
      <c r="B149" s="179">
        <v>481</v>
      </c>
      <c r="C149" s="294" t="s">
        <v>510</v>
      </c>
      <c r="D149" s="294"/>
      <c r="E149" s="294"/>
      <c r="F149" s="294"/>
      <c r="G149" s="294"/>
      <c r="H149" s="180">
        <v>161</v>
      </c>
      <c r="I149" s="181"/>
      <c r="J149" s="181"/>
      <c r="K149" s="178">
        <f t="shared" si="1"/>
        <v>0</v>
      </c>
      <c r="L149" s="182"/>
    </row>
    <row r="150" spans="2:12" ht="12.75">
      <c r="B150" s="179" t="s">
        <v>511</v>
      </c>
      <c r="C150" s="294" t="s">
        <v>512</v>
      </c>
      <c r="D150" s="294"/>
      <c r="E150" s="294"/>
      <c r="F150" s="294"/>
      <c r="G150" s="294"/>
      <c r="H150" s="180">
        <v>162</v>
      </c>
      <c r="I150" s="181"/>
      <c r="J150" s="181"/>
      <c r="K150" s="178">
        <f t="shared" si="1"/>
        <v>0</v>
      </c>
      <c r="L150" s="182"/>
    </row>
    <row r="151" spans="2:12" ht="12.75">
      <c r="B151" s="179">
        <v>495</v>
      </c>
      <c r="C151" s="294" t="s">
        <v>513</v>
      </c>
      <c r="D151" s="294"/>
      <c r="E151" s="294"/>
      <c r="F151" s="294"/>
      <c r="G151" s="294"/>
      <c r="H151" s="180">
        <v>163</v>
      </c>
      <c r="I151" s="181"/>
      <c r="J151" s="181"/>
      <c r="K151" s="178">
        <f t="shared" si="1"/>
        <v>0</v>
      </c>
      <c r="L151" s="182"/>
    </row>
    <row r="152" spans="2:12" ht="12.75">
      <c r="B152" s="176">
        <v>0</v>
      </c>
      <c r="C152" s="293" t="s">
        <v>514</v>
      </c>
      <c r="D152" s="293"/>
      <c r="E152" s="293"/>
      <c r="F152" s="293"/>
      <c r="G152" s="293"/>
      <c r="H152" s="177">
        <v>164</v>
      </c>
      <c r="I152" s="178">
        <f>I89+I123+I114</f>
        <v>8426782</v>
      </c>
      <c r="J152" s="178">
        <f>J89+J123+J114</f>
        <v>0</v>
      </c>
      <c r="K152" s="178">
        <f t="shared" si="1"/>
        <v>8426782</v>
      </c>
      <c r="L152" s="178">
        <f>L89+L123+L114</f>
        <v>7973326</v>
      </c>
    </row>
    <row r="153" spans="2:12" ht="12.75">
      <c r="B153" s="176" t="s">
        <v>515</v>
      </c>
      <c r="C153" s="293" t="s">
        <v>516</v>
      </c>
      <c r="D153" s="293"/>
      <c r="E153" s="293"/>
      <c r="F153" s="293"/>
      <c r="G153" s="293"/>
      <c r="H153" s="177">
        <v>165</v>
      </c>
      <c r="I153" s="178"/>
      <c r="J153" s="178"/>
      <c r="K153" s="178">
        <f t="shared" si="1"/>
        <v>0</v>
      </c>
      <c r="L153" s="183"/>
    </row>
    <row r="154" spans="2:12" ht="12.75">
      <c r="B154" s="176">
        <v>0</v>
      </c>
      <c r="C154" s="293" t="s">
        <v>517</v>
      </c>
      <c r="D154" s="293"/>
      <c r="E154" s="293"/>
      <c r="F154" s="293"/>
      <c r="G154" s="293"/>
      <c r="H154" s="177">
        <v>166</v>
      </c>
      <c r="I154" s="178">
        <f>I152+I153</f>
        <v>8426782</v>
      </c>
      <c r="J154" s="178">
        <f>J152+J153</f>
        <v>0</v>
      </c>
      <c r="K154" s="178">
        <f>I154-J154</f>
        <v>8426782</v>
      </c>
      <c r="L154" s="178">
        <f>L152+L153</f>
        <v>7973326</v>
      </c>
    </row>
    <row r="156" spans="2:12" ht="13.5" thickBot="1">
      <c r="B156" s="226" t="s">
        <v>110</v>
      </c>
      <c r="C156" s="227" t="s">
        <v>127</v>
      </c>
      <c r="G156" s="287" t="s">
        <v>113</v>
      </c>
      <c r="H156" s="288"/>
      <c r="I156" s="288"/>
      <c r="J156" s="289"/>
      <c r="K156" s="290"/>
      <c r="L156" s="290"/>
    </row>
    <row r="157" spans="2:12" ht="13.5" thickBot="1">
      <c r="B157" s="226" t="s">
        <v>111</v>
      </c>
      <c r="C157" s="257" t="s">
        <v>61</v>
      </c>
      <c r="E157" s="227" t="s">
        <v>112</v>
      </c>
      <c r="G157" s="287" t="s">
        <v>114</v>
      </c>
      <c r="H157" s="288"/>
      <c r="I157" s="288"/>
      <c r="J157" s="291"/>
      <c r="K157" s="292"/>
      <c r="L157" s="292"/>
    </row>
  </sheetData>
  <sheetProtection/>
  <mergeCells count="164">
    <mergeCell ref="B14:B15"/>
    <mergeCell ref="C14:G15"/>
    <mergeCell ref="H14:H15"/>
    <mergeCell ref="I14:K14"/>
    <mergeCell ref="C19:G19"/>
    <mergeCell ref="C20:G20"/>
    <mergeCell ref="C21:G21"/>
    <mergeCell ref="C22:G22"/>
    <mergeCell ref="L14:L15"/>
    <mergeCell ref="C16:G16"/>
    <mergeCell ref="C17:G17"/>
    <mergeCell ref="C18:G18"/>
    <mergeCell ref="C27:G27"/>
    <mergeCell ref="C28:G28"/>
    <mergeCell ref="C29:G29"/>
    <mergeCell ref="C30:G30"/>
    <mergeCell ref="C23:G23"/>
    <mergeCell ref="C24:G24"/>
    <mergeCell ref="C25:G25"/>
    <mergeCell ref="C26:G26"/>
    <mergeCell ref="C35:G35"/>
    <mergeCell ref="C36:G36"/>
    <mergeCell ref="C37:G37"/>
    <mergeCell ref="C38:G38"/>
    <mergeCell ref="C31:G31"/>
    <mergeCell ref="C32:G32"/>
    <mergeCell ref="C33:G33"/>
    <mergeCell ref="C34:G34"/>
    <mergeCell ref="C43:G43"/>
    <mergeCell ref="C44:G44"/>
    <mergeCell ref="C45:G45"/>
    <mergeCell ref="C46:G46"/>
    <mergeCell ref="C39:G39"/>
    <mergeCell ref="C40:G40"/>
    <mergeCell ref="C41:G41"/>
    <mergeCell ref="C42:G42"/>
    <mergeCell ref="C51:G51"/>
    <mergeCell ref="C52:G52"/>
    <mergeCell ref="C53:G53"/>
    <mergeCell ref="C54:G54"/>
    <mergeCell ref="C47:G47"/>
    <mergeCell ref="C48:G48"/>
    <mergeCell ref="C49:G49"/>
    <mergeCell ref="C50:G50"/>
    <mergeCell ref="C59:G59"/>
    <mergeCell ref="C60:G60"/>
    <mergeCell ref="C61:G61"/>
    <mergeCell ref="C62:G62"/>
    <mergeCell ref="C55:G55"/>
    <mergeCell ref="C56:G56"/>
    <mergeCell ref="C57:G57"/>
    <mergeCell ref="C58:G58"/>
    <mergeCell ref="C67:G67"/>
    <mergeCell ref="C68:G68"/>
    <mergeCell ref="C69:G69"/>
    <mergeCell ref="C70:G70"/>
    <mergeCell ref="C63:G63"/>
    <mergeCell ref="C64:G64"/>
    <mergeCell ref="C65:G65"/>
    <mergeCell ref="C66:G66"/>
    <mergeCell ref="C75:G75"/>
    <mergeCell ref="C76:G76"/>
    <mergeCell ref="C77:G77"/>
    <mergeCell ref="C78:G78"/>
    <mergeCell ref="C71:G71"/>
    <mergeCell ref="C72:G72"/>
    <mergeCell ref="C73:G73"/>
    <mergeCell ref="C74:G74"/>
    <mergeCell ref="B85:B86"/>
    <mergeCell ref="C85:G86"/>
    <mergeCell ref="H85:H86"/>
    <mergeCell ref="C79:G79"/>
    <mergeCell ref="C80:G80"/>
    <mergeCell ref="C81:G81"/>
    <mergeCell ref="C82:G82"/>
    <mergeCell ref="I85:J86"/>
    <mergeCell ref="K85:K86"/>
    <mergeCell ref="L85:L86"/>
    <mergeCell ref="C87:G87"/>
    <mergeCell ref="I87:J87"/>
    <mergeCell ref="C83:G83"/>
    <mergeCell ref="C92:G92"/>
    <mergeCell ref="C93:G93"/>
    <mergeCell ref="C94:G94"/>
    <mergeCell ref="C95:G95"/>
    <mergeCell ref="C88:G88"/>
    <mergeCell ref="C89:G89"/>
    <mergeCell ref="C90:G90"/>
    <mergeCell ref="C91:G91"/>
    <mergeCell ref="C100:G100"/>
    <mergeCell ref="C101:G101"/>
    <mergeCell ref="C102:G102"/>
    <mergeCell ref="C103:G103"/>
    <mergeCell ref="C96:G96"/>
    <mergeCell ref="C97:G97"/>
    <mergeCell ref="C98:G98"/>
    <mergeCell ref="C99:G99"/>
    <mergeCell ref="C108:G108"/>
    <mergeCell ref="C109:G109"/>
    <mergeCell ref="C110:G110"/>
    <mergeCell ref="C111:G111"/>
    <mergeCell ref="C104:G104"/>
    <mergeCell ref="C105:G105"/>
    <mergeCell ref="C106:G106"/>
    <mergeCell ref="C107:G107"/>
    <mergeCell ref="C116:G116"/>
    <mergeCell ref="C117:G117"/>
    <mergeCell ref="C118:G118"/>
    <mergeCell ref="C119:G119"/>
    <mergeCell ref="C112:G112"/>
    <mergeCell ref="C113:G113"/>
    <mergeCell ref="C114:G114"/>
    <mergeCell ref="C115:G115"/>
    <mergeCell ref="C124:G124"/>
    <mergeCell ref="C125:G125"/>
    <mergeCell ref="C126:G126"/>
    <mergeCell ref="C127:G127"/>
    <mergeCell ref="C120:G120"/>
    <mergeCell ref="C121:G121"/>
    <mergeCell ref="C122:G122"/>
    <mergeCell ref="C123:G123"/>
    <mergeCell ref="C134:G134"/>
    <mergeCell ref="C135:G135"/>
    <mergeCell ref="C136:G136"/>
    <mergeCell ref="C137:G137"/>
    <mergeCell ref="C138:G138"/>
    <mergeCell ref="C128:G128"/>
    <mergeCell ref="C129:G129"/>
    <mergeCell ref="C130:G130"/>
    <mergeCell ref="C131:G131"/>
    <mergeCell ref="J3:L3"/>
    <mergeCell ref="B10:L10"/>
    <mergeCell ref="B11:L11"/>
    <mergeCell ref="B4:D4"/>
    <mergeCell ref="B5:E5"/>
    <mergeCell ref="C6:D6"/>
    <mergeCell ref="C7:D7"/>
    <mergeCell ref="J4:K4"/>
    <mergeCell ref="C151:G151"/>
    <mergeCell ref="C152:G152"/>
    <mergeCell ref="J6:K6"/>
    <mergeCell ref="B12:L12"/>
    <mergeCell ref="I13:L13"/>
    <mergeCell ref="C145:G145"/>
    <mergeCell ref="C146:G146"/>
    <mergeCell ref="C139:G139"/>
    <mergeCell ref="C143:G143"/>
    <mergeCell ref="C140:G140"/>
    <mergeCell ref="C147:G147"/>
    <mergeCell ref="C148:G148"/>
    <mergeCell ref="C149:G149"/>
    <mergeCell ref="C150:G150"/>
    <mergeCell ref="J5:K5"/>
    <mergeCell ref="C144:G144"/>
    <mergeCell ref="C141:G141"/>
    <mergeCell ref="C142:G142"/>
    <mergeCell ref="C132:G132"/>
    <mergeCell ref="C133:G133"/>
    <mergeCell ref="G157:I157"/>
    <mergeCell ref="J156:L156"/>
    <mergeCell ref="J157:L157"/>
    <mergeCell ref="C154:G154"/>
    <mergeCell ref="G156:I156"/>
    <mergeCell ref="C153:G153"/>
  </mergeCells>
  <dataValidations count="3">
    <dataValidation type="whole" operator="notEqual" allowBlank="1" showInputMessage="1" showErrorMessage="1" prompt="Unose se vrijednosti u konvertibilnim markama, bez decimalnih mjesta. Dozvoljen je unos negativnih brojeva za AOP 110." errorTitle="Greška" error="Unose se vrijednosti u konvertibilnim markama, bez decimalnih mjesta. Dozvoljen je unos negativnih brojeva za AOP 110." sqref="L98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L56:L57 L83 I83:J83 I81:J81 I79:J79 K39:K63 K74:K83 K65:K72 I48:J49 K33:K37 K26:K31 I18:J19 L79 I73:L73 I64:L64 L81 I56:J57 L48:L49 L18:L19 I32:L32 I25:L25 K18:K24 I38:L3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L153 L91:L97 L139:L151 L134:L137 L125:L131 L115:L122 L112:L113 L107:L110 L100:L105 L82 I82:J82 L80 I80:J80 L74:L78 I74:J78 L65:L72 I65:J72 L58:L63 I58:J63 L50:L55 I50:J55 L39:L47 I39:J47 L33:L37 I33:J37 L26:L31 I26:J31 L20:L24 I22:J24">
      <formula1>0</formula1>
    </dataValidation>
  </dataValidations>
  <printOptions/>
  <pageMargins left="0.2362204724409449" right="0.2362204724409449" top="0.28" bottom="0.34" header="0.2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5"/>
  <sheetViews>
    <sheetView zoomScalePageLayoutView="0" workbookViewId="0" topLeftCell="A1">
      <selection activeCell="C144" sqref="C144"/>
    </sheetView>
  </sheetViews>
  <sheetFormatPr defaultColWidth="9.140625" defaultRowHeight="12.75"/>
  <cols>
    <col min="1" max="1" width="0.85546875" style="0" customWidth="1"/>
    <col min="2" max="2" width="17.00390625" style="0" customWidth="1"/>
    <col min="3" max="3" width="59.00390625" style="0" customWidth="1"/>
    <col min="4" max="4" width="7.8515625" style="0" customWidth="1"/>
    <col min="5" max="5" width="7.28125" style="0" customWidth="1"/>
    <col min="6" max="6" width="8.140625" style="0" customWidth="1"/>
  </cols>
  <sheetData>
    <row r="2" spans="2:10" ht="12.75">
      <c r="B2" s="216" t="s">
        <v>102</v>
      </c>
      <c r="C2" s="342" t="s">
        <v>120</v>
      </c>
      <c r="D2" s="342"/>
      <c r="E2" s="218"/>
      <c r="H2" s="222" t="s">
        <v>108</v>
      </c>
      <c r="I2" s="224" t="s">
        <v>103</v>
      </c>
      <c r="J2" s="224"/>
    </row>
    <row r="3" spans="2:11" ht="12.75">
      <c r="B3" s="216" t="s">
        <v>104</v>
      </c>
      <c r="C3" s="342" t="s">
        <v>137</v>
      </c>
      <c r="D3" s="342"/>
      <c r="E3" s="219"/>
      <c r="H3" s="218"/>
      <c r="I3" s="300" t="s">
        <v>122</v>
      </c>
      <c r="J3" s="300"/>
      <c r="K3" s="300"/>
    </row>
    <row r="4" spans="2:11" ht="12.75">
      <c r="B4" s="302" t="s">
        <v>105</v>
      </c>
      <c r="C4" s="302"/>
      <c r="D4" s="302"/>
      <c r="E4" s="220"/>
      <c r="H4" s="218"/>
      <c r="I4" s="345" t="s">
        <v>109</v>
      </c>
      <c r="J4" s="345"/>
      <c r="K4" s="345"/>
    </row>
    <row r="5" spans="2:11" ht="12.75">
      <c r="B5" s="302"/>
      <c r="C5" s="302"/>
      <c r="D5" s="302"/>
      <c r="E5" s="220"/>
      <c r="H5" s="218"/>
      <c r="I5" s="345" t="s">
        <v>109</v>
      </c>
      <c r="J5" s="345"/>
      <c r="K5" s="345"/>
    </row>
    <row r="6" spans="2:11" ht="12.75">
      <c r="B6" s="303" t="s">
        <v>138</v>
      </c>
      <c r="C6" s="303"/>
      <c r="D6" s="303"/>
      <c r="E6" s="303"/>
      <c r="H6" s="218"/>
      <c r="I6" s="345" t="s">
        <v>109</v>
      </c>
      <c r="J6" s="345"/>
      <c r="K6" s="345"/>
    </row>
    <row r="7" spans="2:11" ht="13.5" thickBot="1">
      <c r="B7" s="216" t="s">
        <v>106</v>
      </c>
      <c r="C7" s="342" t="s">
        <v>736</v>
      </c>
      <c r="D7" s="342"/>
      <c r="E7" s="216"/>
      <c r="H7" s="218"/>
      <c r="I7" s="343" t="s">
        <v>109</v>
      </c>
      <c r="J7" s="343"/>
      <c r="K7" s="343"/>
    </row>
    <row r="8" spans="2:10" ht="12.75">
      <c r="B8" s="216" t="s">
        <v>107</v>
      </c>
      <c r="C8" s="342" t="s">
        <v>121</v>
      </c>
      <c r="D8" s="342"/>
      <c r="E8" s="221"/>
      <c r="H8" s="221"/>
      <c r="I8" s="223"/>
      <c r="J8" s="223"/>
    </row>
    <row r="10" spans="2:10" ht="15.75">
      <c r="B10" s="301" t="s">
        <v>115</v>
      </c>
      <c r="C10" s="301"/>
      <c r="D10" s="301"/>
      <c r="E10" s="301"/>
      <c r="F10" s="301"/>
      <c r="G10" s="301"/>
      <c r="H10" s="301"/>
      <c r="I10" s="301"/>
      <c r="J10" s="301"/>
    </row>
    <row r="11" spans="2:10" ht="12.75">
      <c r="B11" s="297" t="s">
        <v>116</v>
      </c>
      <c r="C11" s="297"/>
      <c r="D11" s="297"/>
      <c r="E11" s="297"/>
      <c r="F11" s="297"/>
      <c r="G11" s="297"/>
      <c r="H11" s="297"/>
      <c r="I11" s="297"/>
      <c r="J11" s="297"/>
    </row>
    <row r="12" spans="2:10" ht="12.75">
      <c r="B12" s="297" t="s">
        <v>64</v>
      </c>
      <c r="C12" s="297"/>
      <c r="D12" s="297"/>
      <c r="E12" s="297"/>
      <c r="F12" s="297"/>
      <c r="G12" s="297"/>
      <c r="H12" s="297"/>
      <c r="I12" s="297"/>
      <c r="J12" s="297"/>
    </row>
    <row r="13" spans="2:10" ht="12.75">
      <c r="B13" s="228"/>
      <c r="C13" s="228"/>
      <c r="D13" s="228"/>
      <c r="E13" s="228"/>
      <c r="F13" s="228"/>
      <c r="G13" s="228"/>
      <c r="H13" s="346"/>
      <c r="I13" s="346"/>
      <c r="J13" s="346"/>
    </row>
    <row r="14" spans="2:10" ht="12.75">
      <c r="B14" s="347" t="s">
        <v>306</v>
      </c>
      <c r="C14" s="335" t="s">
        <v>307</v>
      </c>
      <c r="D14" s="335"/>
      <c r="E14" s="335"/>
      <c r="F14" s="335"/>
      <c r="G14" s="335"/>
      <c r="H14" s="326" t="s">
        <v>308</v>
      </c>
      <c r="I14" s="335" t="s">
        <v>518</v>
      </c>
      <c r="J14" s="351"/>
    </row>
    <row r="15" spans="2:10" ht="25.5">
      <c r="B15" s="348"/>
      <c r="C15" s="349"/>
      <c r="D15" s="349"/>
      <c r="E15" s="349"/>
      <c r="F15" s="349"/>
      <c r="G15" s="349"/>
      <c r="H15" s="350"/>
      <c r="I15" s="20" t="s">
        <v>519</v>
      </c>
      <c r="J15" s="252" t="s">
        <v>520</v>
      </c>
    </row>
    <row r="16" spans="2:10" ht="12.75">
      <c r="B16" s="253">
        <v>1</v>
      </c>
      <c r="C16" s="344">
        <v>2</v>
      </c>
      <c r="D16" s="344"/>
      <c r="E16" s="344"/>
      <c r="F16" s="344"/>
      <c r="G16" s="344"/>
      <c r="H16" s="254">
        <v>3</v>
      </c>
      <c r="I16" s="254">
        <v>4</v>
      </c>
      <c r="J16" s="255">
        <v>5</v>
      </c>
    </row>
    <row r="17" spans="2:10" ht="12.75">
      <c r="B17" s="230">
        <v>0</v>
      </c>
      <c r="C17" s="352" t="s">
        <v>177</v>
      </c>
      <c r="D17" s="352"/>
      <c r="E17" s="352"/>
      <c r="F17" s="352"/>
      <c r="G17" s="352"/>
      <c r="H17" s="231">
        <v>0</v>
      </c>
      <c r="I17" s="232"/>
      <c r="J17" s="233"/>
    </row>
    <row r="18" spans="2:10" ht="12.75">
      <c r="B18" s="234">
        <v>0</v>
      </c>
      <c r="C18" s="337" t="s">
        <v>178</v>
      </c>
      <c r="D18" s="337"/>
      <c r="E18" s="337"/>
      <c r="F18" s="337"/>
      <c r="G18" s="337"/>
      <c r="H18" s="174">
        <v>201</v>
      </c>
      <c r="I18" s="186">
        <f>I19+I23+I27+I28-I29+I30-I31+I32</f>
        <v>172918</v>
      </c>
      <c r="J18" s="186">
        <f>J19+J23+J27+J28-J29+J30-J31+J32</f>
        <v>460314</v>
      </c>
    </row>
    <row r="19" spans="2:10" ht="12.75">
      <c r="B19" s="235">
        <v>60</v>
      </c>
      <c r="C19" s="336" t="s">
        <v>179</v>
      </c>
      <c r="D19" s="336"/>
      <c r="E19" s="336"/>
      <c r="F19" s="336"/>
      <c r="G19" s="336"/>
      <c r="H19" s="175">
        <v>202</v>
      </c>
      <c r="I19" s="188">
        <f>I20+I21+I22</f>
        <v>0</v>
      </c>
      <c r="J19" s="211">
        <v>0</v>
      </c>
    </row>
    <row r="20" spans="2:10" ht="12.75">
      <c r="B20" s="235">
        <v>600</v>
      </c>
      <c r="C20" s="336" t="s">
        <v>180</v>
      </c>
      <c r="D20" s="336"/>
      <c r="E20" s="336"/>
      <c r="F20" s="336"/>
      <c r="G20" s="336"/>
      <c r="H20" s="175">
        <v>203</v>
      </c>
      <c r="I20" s="187"/>
      <c r="J20" s="210"/>
    </row>
    <row r="21" spans="2:10" ht="12.75">
      <c r="B21" s="235" t="s">
        <v>181</v>
      </c>
      <c r="C21" s="336" t="s">
        <v>182</v>
      </c>
      <c r="D21" s="336"/>
      <c r="E21" s="336"/>
      <c r="F21" s="336"/>
      <c r="G21" s="336"/>
      <c r="H21" s="175">
        <v>204</v>
      </c>
      <c r="I21" s="187"/>
      <c r="J21" s="210"/>
    </row>
    <row r="22" spans="2:10" ht="12.75">
      <c r="B22" s="235">
        <v>604</v>
      </c>
      <c r="C22" s="336" t="s">
        <v>183</v>
      </c>
      <c r="D22" s="336"/>
      <c r="E22" s="336"/>
      <c r="F22" s="336"/>
      <c r="G22" s="336"/>
      <c r="H22" s="175">
        <v>205</v>
      </c>
      <c r="I22" s="187"/>
      <c r="J22" s="210"/>
    </row>
    <row r="23" spans="2:10" ht="12.75">
      <c r="B23" s="235">
        <v>61</v>
      </c>
      <c r="C23" s="336" t="s">
        <v>184</v>
      </c>
      <c r="D23" s="336"/>
      <c r="E23" s="336"/>
      <c r="F23" s="336"/>
      <c r="G23" s="336"/>
      <c r="H23" s="175">
        <v>206</v>
      </c>
      <c r="I23" s="188">
        <f>I24+I25+I26</f>
        <v>168994</v>
      </c>
      <c r="J23" s="211">
        <f>J24+J25+J26</f>
        <v>449209</v>
      </c>
    </row>
    <row r="24" spans="2:10" ht="12.75">
      <c r="B24" s="235">
        <v>610</v>
      </c>
      <c r="C24" s="336" t="s">
        <v>185</v>
      </c>
      <c r="D24" s="336"/>
      <c r="E24" s="336"/>
      <c r="F24" s="336"/>
      <c r="G24" s="336"/>
      <c r="H24" s="175">
        <v>207</v>
      </c>
      <c r="I24" s="187"/>
      <c r="J24" s="210"/>
    </row>
    <row r="25" spans="2:10" ht="12.75">
      <c r="B25" s="235" t="s">
        <v>186</v>
      </c>
      <c r="C25" s="336" t="s">
        <v>187</v>
      </c>
      <c r="D25" s="336"/>
      <c r="E25" s="336"/>
      <c r="F25" s="336"/>
      <c r="G25" s="336"/>
      <c r="H25" s="175">
        <v>208</v>
      </c>
      <c r="I25" s="187">
        <f>SUM('zaključni list '!G120)</f>
        <v>168994</v>
      </c>
      <c r="J25" s="210">
        <v>449209</v>
      </c>
    </row>
    <row r="26" spans="2:10" ht="12.75">
      <c r="B26" s="235">
        <v>614</v>
      </c>
      <c r="C26" s="336" t="s">
        <v>188</v>
      </c>
      <c r="D26" s="336"/>
      <c r="E26" s="336"/>
      <c r="F26" s="336"/>
      <c r="G26" s="336"/>
      <c r="H26" s="175">
        <v>209</v>
      </c>
      <c r="I26" s="187"/>
      <c r="J26" s="210"/>
    </row>
    <row r="27" spans="2:10" ht="12.75">
      <c r="B27" s="235">
        <v>62</v>
      </c>
      <c r="C27" s="336" t="s">
        <v>189</v>
      </c>
      <c r="D27" s="336"/>
      <c r="E27" s="336"/>
      <c r="F27" s="336"/>
      <c r="G27" s="336"/>
      <c r="H27" s="175">
        <v>210</v>
      </c>
      <c r="I27" s="187"/>
      <c r="J27" s="210"/>
    </row>
    <row r="28" spans="2:10" ht="12.75">
      <c r="B28" s="235">
        <v>630</v>
      </c>
      <c r="C28" s="336" t="s">
        <v>190</v>
      </c>
      <c r="D28" s="336"/>
      <c r="E28" s="336"/>
      <c r="F28" s="336"/>
      <c r="G28" s="336"/>
      <c r="H28" s="175">
        <v>211</v>
      </c>
      <c r="I28" s="187"/>
      <c r="J28" s="210"/>
    </row>
    <row r="29" spans="2:10" ht="12.75">
      <c r="B29" s="235">
        <v>631</v>
      </c>
      <c r="C29" s="336" t="s">
        <v>191</v>
      </c>
      <c r="D29" s="336"/>
      <c r="E29" s="336"/>
      <c r="F29" s="336"/>
      <c r="G29" s="336"/>
      <c r="H29" s="175">
        <v>212</v>
      </c>
      <c r="I29" s="187"/>
      <c r="J29" s="210"/>
    </row>
    <row r="30" spans="2:10" ht="12.75">
      <c r="B30" s="235" t="s">
        <v>192</v>
      </c>
      <c r="C30" s="336" t="s">
        <v>193</v>
      </c>
      <c r="D30" s="336"/>
      <c r="E30" s="336"/>
      <c r="F30" s="336"/>
      <c r="G30" s="336"/>
      <c r="H30" s="175">
        <v>213</v>
      </c>
      <c r="I30" s="187"/>
      <c r="J30" s="210"/>
    </row>
    <row r="31" spans="2:10" ht="12.75">
      <c r="B31" s="235" t="s">
        <v>194</v>
      </c>
      <c r="C31" s="336" t="s">
        <v>195</v>
      </c>
      <c r="D31" s="336"/>
      <c r="E31" s="336"/>
      <c r="F31" s="336"/>
      <c r="G31" s="336"/>
      <c r="H31" s="175">
        <v>214</v>
      </c>
      <c r="I31" s="187"/>
      <c r="J31" s="210"/>
    </row>
    <row r="32" spans="2:10" ht="12.75">
      <c r="B32" s="235" t="s">
        <v>196</v>
      </c>
      <c r="C32" s="336" t="s">
        <v>197</v>
      </c>
      <c r="D32" s="336"/>
      <c r="E32" s="336"/>
      <c r="F32" s="336"/>
      <c r="G32" s="336"/>
      <c r="H32" s="175">
        <v>215</v>
      </c>
      <c r="I32" s="187">
        <v>3924</v>
      </c>
      <c r="J32" s="210">
        <v>11105</v>
      </c>
    </row>
    <row r="33" spans="2:10" ht="12.75">
      <c r="B33" s="234">
        <v>0</v>
      </c>
      <c r="C33" s="337" t="s">
        <v>198</v>
      </c>
      <c r="D33" s="337"/>
      <c r="E33" s="337"/>
      <c r="F33" s="337"/>
      <c r="G33" s="337"/>
      <c r="H33" s="174">
        <v>216</v>
      </c>
      <c r="I33" s="186">
        <f>I34+I35+I36+I39+I40+I43+I44+I45</f>
        <v>284087</v>
      </c>
      <c r="J33" s="209">
        <f>J34+J35+J36+J39+J40+J43+J44+J45</f>
        <v>276053</v>
      </c>
    </row>
    <row r="34" spans="2:10" ht="12.75">
      <c r="B34" s="235" t="s">
        <v>199</v>
      </c>
      <c r="C34" s="336" t="s">
        <v>200</v>
      </c>
      <c r="D34" s="336"/>
      <c r="E34" s="336"/>
      <c r="F34" s="336"/>
      <c r="G34" s="336"/>
      <c r="H34" s="175">
        <v>217</v>
      </c>
      <c r="I34" s="187"/>
      <c r="J34" s="210"/>
    </row>
    <row r="35" spans="2:10" ht="12.75">
      <c r="B35" s="235" t="s">
        <v>201</v>
      </c>
      <c r="C35" s="336" t="s">
        <v>202</v>
      </c>
      <c r="D35" s="336"/>
      <c r="E35" s="336"/>
      <c r="F35" s="336"/>
      <c r="G35" s="336"/>
      <c r="H35" s="175">
        <v>218</v>
      </c>
      <c r="I35" s="187">
        <f>SUM('zaključni list '!G75)</f>
        <v>7638</v>
      </c>
      <c r="J35" s="210">
        <v>5797</v>
      </c>
    </row>
    <row r="36" spans="2:10" ht="12.75">
      <c r="B36" s="235">
        <v>52</v>
      </c>
      <c r="C36" s="336" t="s">
        <v>203</v>
      </c>
      <c r="D36" s="336"/>
      <c r="E36" s="336"/>
      <c r="F36" s="336"/>
      <c r="G36" s="336"/>
      <c r="H36" s="175">
        <v>219</v>
      </c>
      <c r="I36" s="188">
        <f>I37+I38</f>
        <v>190811</v>
      </c>
      <c r="J36" s="211">
        <f>J37+J38</f>
        <v>193304</v>
      </c>
    </row>
    <row r="37" spans="2:10" ht="12.75">
      <c r="B37" s="235" t="s">
        <v>204</v>
      </c>
      <c r="C37" s="336" t="s">
        <v>205</v>
      </c>
      <c r="D37" s="336"/>
      <c r="E37" s="336"/>
      <c r="F37" s="336"/>
      <c r="G37" s="336"/>
      <c r="H37" s="175">
        <v>220</v>
      </c>
      <c r="I37" s="187">
        <v>184376</v>
      </c>
      <c r="J37" s="210">
        <v>178077</v>
      </c>
    </row>
    <row r="38" spans="2:10" ht="12.75">
      <c r="B38" s="235" t="s">
        <v>206</v>
      </c>
      <c r="C38" s="336" t="s">
        <v>207</v>
      </c>
      <c r="D38" s="336"/>
      <c r="E38" s="336"/>
      <c r="F38" s="336"/>
      <c r="G38" s="336"/>
      <c r="H38" s="175">
        <v>221</v>
      </c>
      <c r="I38" s="187">
        <f>SUM('zaključni list '!G80)</f>
        <v>6435</v>
      </c>
      <c r="J38" s="210">
        <v>15227</v>
      </c>
    </row>
    <row r="39" spans="2:10" ht="12.75">
      <c r="B39" s="235" t="s">
        <v>208</v>
      </c>
      <c r="C39" s="336" t="s">
        <v>209</v>
      </c>
      <c r="D39" s="336"/>
      <c r="E39" s="336"/>
      <c r="F39" s="336"/>
      <c r="G39" s="336"/>
      <c r="H39" s="175">
        <v>222</v>
      </c>
      <c r="I39" s="187">
        <v>29124</v>
      </c>
      <c r="J39" s="210">
        <v>40675</v>
      </c>
    </row>
    <row r="40" spans="2:10" ht="12.75">
      <c r="B40" s="235">
        <v>54</v>
      </c>
      <c r="C40" s="336" t="s">
        <v>210</v>
      </c>
      <c r="D40" s="336"/>
      <c r="E40" s="336"/>
      <c r="F40" s="336"/>
      <c r="G40" s="336"/>
      <c r="H40" s="175">
        <v>223</v>
      </c>
      <c r="I40" s="188">
        <f>I41+I42</f>
        <v>0</v>
      </c>
      <c r="J40" s="211">
        <f>J41+J42</f>
        <v>0</v>
      </c>
    </row>
    <row r="41" spans="2:10" ht="12.75">
      <c r="B41" s="235">
        <v>540</v>
      </c>
      <c r="C41" s="336" t="s">
        <v>211</v>
      </c>
      <c r="D41" s="336"/>
      <c r="E41" s="336"/>
      <c r="F41" s="336"/>
      <c r="G41" s="336"/>
      <c r="H41" s="175">
        <v>224</v>
      </c>
      <c r="I41" s="187">
        <v>0</v>
      </c>
      <c r="J41" s="210"/>
    </row>
    <row r="42" spans="2:10" ht="12.75">
      <c r="B42" s="235">
        <v>541</v>
      </c>
      <c r="C42" s="336" t="s">
        <v>212</v>
      </c>
      <c r="D42" s="336"/>
      <c r="E42" s="336"/>
      <c r="F42" s="336"/>
      <c r="G42" s="336"/>
      <c r="H42" s="175">
        <v>225</v>
      </c>
      <c r="I42" s="187">
        <v>0</v>
      </c>
      <c r="J42" s="210"/>
    </row>
    <row r="43" spans="2:10" ht="12.75">
      <c r="B43" s="235" t="s">
        <v>213</v>
      </c>
      <c r="C43" s="336" t="s">
        <v>214</v>
      </c>
      <c r="D43" s="336"/>
      <c r="E43" s="336"/>
      <c r="F43" s="336"/>
      <c r="G43" s="336"/>
      <c r="H43" s="175">
        <v>226</v>
      </c>
      <c r="I43" s="187">
        <v>50614</v>
      </c>
      <c r="J43" s="210">
        <v>28597</v>
      </c>
    </row>
    <row r="44" spans="2:10" ht="12.75">
      <c r="B44" s="235">
        <v>555</v>
      </c>
      <c r="C44" s="336" t="s">
        <v>215</v>
      </c>
      <c r="D44" s="336"/>
      <c r="E44" s="336"/>
      <c r="F44" s="336"/>
      <c r="G44" s="336"/>
      <c r="H44" s="175">
        <v>227</v>
      </c>
      <c r="I44" s="187">
        <v>5691</v>
      </c>
      <c r="J44" s="210">
        <v>7680</v>
      </c>
    </row>
    <row r="45" spans="2:10" ht="12.75">
      <c r="B45" s="235">
        <v>556</v>
      </c>
      <c r="C45" s="336" t="s">
        <v>216</v>
      </c>
      <c r="D45" s="336"/>
      <c r="E45" s="336"/>
      <c r="F45" s="336"/>
      <c r="G45" s="336"/>
      <c r="H45" s="175">
        <v>228</v>
      </c>
      <c r="I45" s="187">
        <v>209</v>
      </c>
      <c r="J45" s="210"/>
    </row>
    <row r="46" spans="2:10" ht="12.75">
      <c r="B46" s="234">
        <v>0</v>
      </c>
      <c r="C46" s="337" t="s">
        <v>217</v>
      </c>
      <c r="D46" s="337"/>
      <c r="E46" s="337"/>
      <c r="F46" s="337"/>
      <c r="G46" s="337"/>
      <c r="H46" s="174">
        <v>229</v>
      </c>
      <c r="I46" s="186"/>
      <c r="J46" s="209">
        <f>J18-J33</f>
        <v>184261</v>
      </c>
    </row>
    <row r="47" spans="2:10" ht="12.75">
      <c r="B47" s="234">
        <v>0</v>
      </c>
      <c r="C47" s="337" t="s">
        <v>218</v>
      </c>
      <c r="D47" s="337"/>
      <c r="E47" s="337"/>
      <c r="F47" s="337"/>
      <c r="G47" s="337"/>
      <c r="H47" s="174">
        <v>230</v>
      </c>
      <c r="I47" s="186">
        <f>I33-I18</f>
        <v>111169</v>
      </c>
      <c r="J47" s="209">
        <v>0</v>
      </c>
    </row>
    <row r="48" spans="2:10" ht="12.75">
      <c r="B48" s="234">
        <v>0</v>
      </c>
      <c r="C48" s="337" t="s">
        <v>219</v>
      </c>
      <c r="D48" s="337"/>
      <c r="E48" s="337"/>
      <c r="F48" s="337"/>
      <c r="G48" s="337"/>
      <c r="H48" s="174">
        <v>0</v>
      </c>
      <c r="I48" s="186"/>
      <c r="J48" s="209"/>
    </row>
    <row r="49" spans="2:10" ht="12.75">
      <c r="B49" s="234">
        <v>66</v>
      </c>
      <c r="C49" s="337" t="s">
        <v>220</v>
      </c>
      <c r="D49" s="337"/>
      <c r="E49" s="337"/>
      <c r="F49" s="337"/>
      <c r="G49" s="337"/>
      <c r="H49" s="174">
        <v>231</v>
      </c>
      <c r="I49" s="186">
        <f>I50+I51+I52+I53+I54+I55</f>
        <v>567955</v>
      </c>
      <c r="J49" s="186">
        <f>J50+J51+J52+J53+J54+J55</f>
        <v>581679</v>
      </c>
    </row>
    <row r="50" spans="2:10" ht="12.75">
      <c r="B50" s="235">
        <v>660</v>
      </c>
      <c r="C50" s="336" t="s">
        <v>221</v>
      </c>
      <c r="D50" s="336"/>
      <c r="E50" s="336"/>
      <c r="F50" s="336"/>
      <c r="G50" s="336"/>
      <c r="H50" s="175">
        <v>232</v>
      </c>
      <c r="I50" s="187"/>
      <c r="J50" s="210"/>
    </row>
    <row r="51" spans="2:10" ht="12.75">
      <c r="B51" s="235">
        <v>661</v>
      </c>
      <c r="C51" s="336" t="s">
        <v>222</v>
      </c>
      <c r="D51" s="336"/>
      <c r="E51" s="336"/>
      <c r="F51" s="336"/>
      <c r="G51" s="336"/>
      <c r="H51" s="175">
        <v>233</v>
      </c>
      <c r="I51" s="187">
        <f>SUM('zaključni list '!G122+'zaključni list '!G123)</f>
        <v>17296</v>
      </c>
      <c r="J51" s="210">
        <v>10224</v>
      </c>
    </row>
    <row r="52" spans="2:10" ht="12.75">
      <c r="B52" s="235">
        <v>662</v>
      </c>
      <c r="C52" s="336" t="s">
        <v>223</v>
      </c>
      <c r="D52" s="336"/>
      <c r="E52" s="336"/>
      <c r="F52" s="336"/>
      <c r="G52" s="336"/>
      <c r="H52" s="175">
        <v>234</v>
      </c>
      <c r="I52" s="187"/>
      <c r="J52" s="210"/>
    </row>
    <row r="53" spans="2:10" ht="12.75">
      <c r="B53" s="235">
        <v>663</v>
      </c>
      <c r="C53" s="336" t="s">
        <v>224</v>
      </c>
      <c r="D53" s="336"/>
      <c r="E53" s="336"/>
      <c r="F53" s="336"/>
      <c r="G53" s="336"/>
      <c r="H53" s="175">
        <v>235</v>
      </c>
      <c r="I53" s="187"/>
      <c r="J53" s="210"/>
    </row>
    <row r="54" spans="2:10" ht="12.75">
      <c r="B54" s="235">
        <v>664</v>
      </c>
      <c r="C54" s="336" t="s">
        <v>225</v>
      </c>
      <c r="D54" s="336"/>
      <c r="E54" s="336"/>
      <c r="F54" s="336"/>
      <c r="G54" s="336"/>
      <c r="H54" s="175">
        <v>236</v>
      </c>
      <c r="I54" s="187"/>
      <c r="J54" s="210"/>
    </row>
    <row r="55" spans="2:10" ht="12.75">
      <c r="B55" s="235">
        <v>669</v>
      </c>
      <c r="C55" s="336" t="s">
        <v>226</v>
      </c>
      <c r="D55" s="336"/>
      <c r="E55" s="336"/>
      <c r="F55" s="336"/>
      <c r="G55" s="336"/>
      <c r="H55" s="175">
        <v>237</v>
      </c>
      <c r="I55" s="187">
        <f>SUM('zaključni list '!G124)</f>
        <v>550659</v>
      </c>
      <c r="J55" s="210">
        <v>571455</v>
      </c>
    </row>
    <row r="56" spans="2:10" ht="12.75">
      <c r="B56" s="234">
        <v>56</v>
      </c>
      <c r="C56" s="337" t="s">
        <v>227</v>
      </c>
      <c r="D56" s="337"/>
      <c r="E56" s="337"/>
      <c r="F56" s="337"/>
      <c r="G56" s="337"/>
      <c r="H56" s="174">
        <v>238</v>
      </c>
      <c r="I56" s="186">
        <f>I57+I58+I59+I60+I61</f>
        <v>177</v>
      </c>
      <c r="J56" s="186">
        <f>J57+J58+J59+J60+J61</f>
        <v>6436</v>
      </c>
    </row>
    <row r="57" spans="2:10" ht="12.75">
      <c r="B57" s="235">
        <v>560</v>
      </c>
      <c r="C57" s="336" t="s">
        <v>228</v>
      </c>
      <c r="D57" s="336"/>
      <c r="E57" s="336"/>
      <c r="F57" s="336"/>
      <c r="G57" s="336"/>
      <c r="H57" s="175">
        <v>239</v>
      </c>
      <c r="I57" s="187"/>
      <c r="J57" s="210"/>
    </row>
    <row r="58" spans="2:10" ht="12.75">
      <c r="B58" s="235">
        <v>561</v>
      </c>
      <c r="C58" s="336" t="s">
        <v>229</v>
      </c>
      <c r="D58" s="336"/>
      <c r="E58" s="336"/>
      <c r="F58" s="336"/>
      <c r="G58" s="336"/>
      <c r="H58" s="175">
        <v>240</v>
      </c>
      <c r="I58" s="187"/>
      <c r="J58" s="210"/>
    </row>
    <row r="59" spans="2:10" ht="12.75">
      <c r="B59" s="235">
        <v>562</v>
      </c>
      <c r="C59" s="336" t="s">
        <v>230</v>
      </c>
      <c r="D59" s="336"/>
      <c r="E59" s="336"/>
      <c r="F59" s="336"/>
      <c r="G59" s="336"/>
      <c r="H59" s="175">
        <v>241</v>
      </c>
      <c r="I59" s="187"/>
      <c r="J59" s="210"/>
    </row>
    <row r="60" spans="2:10" ht="12.75">
      <c r="B60" s="235">
        <v>563</v>
      </c>
      <c r="C60" s="336" t="s">
        <v>231</v>
      </c>
      <c r="D60" s="336"/>
      <c r="E60" s="336"/>
      <c r="F60" s="336"/>
      <c r="G60" s="336"/>
      <c r="H60" s="175">
        <v>242</v>
      </c>
      <c r="I60" s="187"/>
      <c r="J60" s="210"/>
    </row>
    <row r="61" spans="2:10" ht="12.75">
      <c r="B61" s="235">
        <v>569</v>
      </c>
      <c r="C61" s="336" t="s">
        <v>232</v>
      </c>
      <c r="D61" s="336"/>
      <c r="E61" s="336"/>
      <c r="F61" s="336"/>
      <c r="G61" s="336"/>
      <c r="H61" s="175">
        <v>243</v>
      </c>
      <c r="I61" s="187">
        <v>177</v>
      </c>
      <c r="J61" s="210">
        <v>6436</v>
      </c>
    </row>
    <row r="62" spans="2:10" ht="12.75">
      <c r="B62" s="234">
        <v>0</v>
      </c>
      <c r="C62" s="337" t="s">
        <v>233</v>
      </c>
      <c r="D62" s="337"/>
      <c r="E62" s="337"/>
      <c r="F62" s="337"/>
      <c r="G62" s="337"/>
      <c r="H62" s="174">
        <v>244</v>
      </c>
      <c r="I62" s="186">
        <f>I46+I49-I56-I47</f>
        <v>456609</v>
      </c>
      <c r="J62" s="186">
        <f>J46+J49-J56-J47</f>
        <v>759504</v>
      </c>
    </row>
    <row r="63" spans="2:10" ht="12.75">
      <c r="B63" s="234">
        <v>0</v>
      </c>
      <c r="C63" s="337" t="s">
        <v>234</v>
      </c>
      <c r="D63" s="337"/>
      <c r="E63" s="337"/>
      <c r="F63" s="337"/>
      <c r="G63" s="337"/>
      <c r="H63" s="174">
        <v>245</v>
      </c>
      <c r="I63" s="186">
        <v>0</v>
      </c>
      <c r="J63" s="209">
        <v>0</v>
      </c>
    </row>
    <row r="64" spans="2:10" ht="12.75">
      <c r="B64" s="234">
        <v>0</v>
      </c>
      <c r="C64" s="337" t="s">
        <v>235</v>
      </c>
      <c r="D64" s="337"/>
      <c r="E64" s="337"/>
      <c r="F64" s="337"/>
      <c r="G64" s="337"/>
      <c r="H64" s="174">
        <v>0</v>
      </c>
      <c r="I64" s="186"/>
      <c r="J64" s="209"/>
    </row>
    <row r="65" spans="2:10" ht="12.75">
      <c r="B65" s="234">
        <v>67</v>
      </c>
      <c r="C65" s="337" t="s">
        <v>236</v>
      </c>
      <c r="D65" s="337"/>
      <c r="E65" s="337"/>
      <c r="F65" s="337"/>
      <c r="G65" s="337"/>
      <c r="H65" s="174">
        <v>246</v>
      </c>
      <c r="I65" s="186">
        <f>I66+I67+I68+I69+I70+I71+I72+I73+I74+I75</f>
        <v>150</v>
      </c>
      <c r="J65" s="209">
        <v>0</v>
      </c>
    </row>
    <row r="66" spans="2:10" ht="12.75">
      <c r="B66" s="235">
        <v>670</v>
      </c>
      <c r="C66" s="336" t="s">
        <v>237</v>
      </c>
      <c r="D66" s="336"/>
      <c r="E66" s="336"/>
      <c r="F66" s="336"/>
      <c r="G66" s="336"/>
      <c r="H66" s="175">
        <v>247</v>
      </c>
      <c r="I66" s="187">
        <v>150</v>
      </c>
      <c r="J66" s="210"/>
    </row>
    <row r="67" spans="2:10" ht="12.75">
      <c r="B67" s="235">
        <v>671</v>
      </c>
      <c r="C67" s="336" t="s">
        <v>238</v>
      </c>
      <c r="D67" s="336"/>
      <c r="E67" s="336"/>
      <c r="F67" s="336"/>
      <c r="G67" s="336"/>
      <c r="H67" s="175">
        <v>248</v>
      </c>
      <c r="I67" s="187"/>
      <c r="J67" s="210"/>
    </row>
    <row r="68" spans="2:10" ht="12.75">
      <c r="B68" s="235">
        <v>672</v>
      </c>
      <c r="C68" s="336" t="s">
        <v>239</v>
      </c>
      <c r="D68" s="336"/>
      <c r="E68" s="336"/>
      <c r="F68" s="336"/>
      <c r="G68" s="336"/>
      <c r="H68" s="175">
        <v>249</v>
      </c>
      <c r="I68" s="187"/>
      <c r="J68" s="210"/>
    </row>
    <row r="69" spans="2:10" ht="12.75">
      <c r="B69" s="235">
        <v>673</v>
      </c>
      <c r="C69" s="336" t="s">
        <v>240</v>
      </c>
      <c r="D69" s="336"/>
      <c r="E69" s="336"/>
      <c r="F69" s="336"/>
      <c r="G69" s="336"/>
      <c r="H69" s="175">
        <v>250</v>
      </c>
      <c r="I69" s="187"/>
      <c r="J69" s="210"/>
    </row>
    <row r="70" spans="2:10" ht="12.75">
      <c r="B70" s="235">
        <v>674</v>
      </c>
      <c r="C70" s="336" t="s">
        <v>241</v>
      </c>
      <c r="D70" s="336"/>
      <c r="E70" s="336"/>
      <c r="F70" s="336"/>
      <c r="G70" s="336"/>
      <c r="H70" s="175">
        <v>251</v>
      </c>
      <c r="I70" s="187"/>
      <c r="J70" s="210"/>
    </row>
    <row r="71" spans="2:10" ht="12.75">
      <c r="B71" s="235">
        <v>675</v>
      </c>
      <c r="C71" s="336" t="s">
        <v>242</v>
      </c>
      <c r="D71" s="336"/>
      <c r="E71" s="336"/>
      <c r="F71" s="336"/>
      <c r="G71" s="336"/>
      <c r="H71" s="175">
        <v>252</v>
      </c>
      <c r="I71" s="187"/>
      <c r="J71" s="210"/>
    </row>
    <row r="72" spans="2:10" ht="12.75">
      <c r="B72" s="235">
        <v>676</v>
      </c>
      <c r="C72" s="336" t="s">
        <v>243</v>
      </c>
      <c r="D72" s="336"/>
      <c r="E72" s="336"/>
      <c r="F72" s="336"/>
      <c r="G72" s="336"/>
      <c r="H72" s="175">
        <v>253</v>
      </c>
      <c r="I72" s="187"/>
      <c r="J72" s="210"/>
    </row>
    <row r="73" spans="2:10" ht="12.75">
      <c r="B73" s="235">
        <v>677</v>
      </c>
      <c r="C73" s="336" t="s">
        <v>244</v>
      </c>
      <c r="D73" s="336"/>
      <c r="E73" s="336"/>
      <c r="F73" s="336"/>
      <c r="G73" s="336"/>
      <c r="H73" s="175">
        <v>254</v>
      </c>
      <c r="I73" s="187"/>
      <c r="J73" s="210"/>
    </row>
    <row r="74" spans="2:10" ht="12.75">
      <c r="B74" s="235">
        <v>678</v>
      </c>
      <c r="C74" s="336" t="s">
        <v>245</v>
      </c>
      <c r="D74" s="336"/>
      <c r="E74" s="336"/>
      <c r="F74" s="336"/>
      <c r="G74" s="336"/>
      <c r="H74" s="175">
        <v>255</v>
      </c>
      <c r="I74" s="187"/>
      <c r="J74" s="210"/>
    </row>
    <row r="75" spans="2:10" ht="12.75">
      <c r="B75" s="235">
        <v>679</v>
      </c>
      <c r="C75" s="336" t="s">
        <v>246</v>
      </c>
      <c r="D75" s="336"/>
      <c r="E75" s="336"/>
      <c r="F75" s="336"/>
      <c r="G75" s="336"/>
      <c r="H75" s="175">
        <v>256</v>
      </c>
      <c r="I75" s="187"/>
      <c r="J75" s="210"/>
    </row>
    <row r="76" spans="2:10" ht="12.75">
      <c r="B76" s="234">
        <v>57</v>
      </c>
      <c r="C76" s="337" t="s">
        <v>247</v>
      </c>
      <c r="D76" s="337"/>
      <c r="E76" s="337"/>
      <c r="F76" s="337"/>
      <c r="G76" s="337"/>
      <c r="H76" s="174">
        <v>257</v>
      </c>
      <c r="I76" s="186">
        <f>I77+I78+I79+I80+I81+I82+I83+I84+I85+I86</f>
        <v>0</v>
      </c>
      <c r="J76" s="209">
        <f>J77+J78+J79+J80+J81+J82+J83+J84+J85+J86</f>
        <v>0</v>
      </c>
    </row>
    <row r="77" spans="2:10" ht="12.75">
      <c r="B77" s="235">
        <v>570</v>
      </c>
      <c r="C77" s="336" t="s">
        <v>248</v>
      </c>
      <c r="D77" s="336"/>
      <c r="E77" s="336"/>
      <c r="F77" s="336"/>
      <c r="G77" s="336"/>
      <c r="H77" s="175">
        <v>258</v>
      </c>
      <c r="I77" s="187"/>
      <c r="J77" s="210"/>
    </row>
    <row r="78" spans="2:10" ht="12.75">
      <c r="B78" s="235">
        <v>571</v>
      </c>
      <c r="C78" s="336" t="s">
        <v>249</v>
      </c>
      <c r="D78" s="336"/>
      <c r="E78" s="336"/>
      <c r="F78" s="336"/>
      <c r="G78" s="336"/>
      <c r="H78" s="175">
        <v>259</v>
      </c>
      <c r="I78" s="187"/>
      <c r="J78" s="210"/>
    </row>
    <row r="79" spans="2:10" ht="12.75">
      <c r="B79" s="235">
        <v>572</v>
      </c>
      <c r="C79" s="336" t="s">
        <v>250</v>
      </c>
      <c r="D79" s="336"/>
      <c r="E79" s="336"/>
      <c r="F79" s="336"/>
      <c r="G79" s="336"/>
      <c r="H79" s="175">
        <v>260</v>
      </c>
      <c r="I79" s="187"/>
      <c r="J79" s="210"/>
    </row>
    <row r="80" spans="2:10" ht="12.75">
      <c r="B80" s="235">
        <v>573</v>
      </c>
      <c r="C80" s="336" t="s">
        <v>251</v>
      </c>
      <c r="D80" s="336"/>
      <c r="E80" s="336"/>
      <c r="F80" s="336"/>
      <c r="G80" s="336"/>
      <c r="H80" s="175">
        <v>261</v>
      </c>
      <c r="I80" s="187"/>
      <c r="J80" s="210"/>
    </row>
    <row r="81" spans="2:10" ht="12.75">
      <c r="B81" s="235">
        <v>574</v>
      </c>
      <c r="C81" s="336" t="s">
        <v>252</v>
      </c>
      <c r="D81" s="336"/>
      <c r="E81" s="336"/>
      <c r="F81" s="336"/>
      <c r="G81" s="336"/>
      <c r="H81" s="175">
        <v>262</v>
      </c>
      <c r="I81" s="187"/>
      <c r="J81" s="210"/>
    </row>
    <row r="82" spans="2:10" ht="12.75">
      <c r="B82" s="235">
        <v>575</v>
      </c>
      <c r="C82" s="336" t="s">
        <v>253</v>
      </c>
      <c r="D82" s="336"/>
      <c r="E82" s="336"/>
      <c r="F82" s="336"/>
      <c r="G82" s="336"/>
      <c r="H82" s="175">
        <v>263</v>
      </c>
      <c r="I82" s="187"/>
      <c r="J82" s="210"/>
    </row>
    <row r="83" spans="2:10" ht="12.75">
      <c r="B83" s="235">
        <v>576</v>
      </c>
      <c r="C83" s="336" t="s">
        <v>254</v>
      </c>
      <c r="D83" s="336"/>
      <c r="E83" s="336"/>
      <c r="F83" s="336"/>
      <c r="G83" s="336"/>
      <c r="H83" s="175">
        <v>264</v>
      </c>
      <c r="I83" s="187"/>
      <c r="J83" s="210"/>
    </row>
    <row r="84" spans="2:10" ht="12.75">
      <c r="B84" s="235">
        <v>577</v>
      </c>
      <c r="C84" s="336" t="s">
        <v>255</v>
      </c>
      <c r="D84" s="336"/>
      <c r="E84" s="336"/>
      <c r="F84" s="336"/>
      <c r="G84" s="336"/>
      <c r="H84" s="175">
        <v>265</v>
      </c>
      <c r="I84" s="187"/>
      <c r="J84" s="210"/>
    </row>
    <row r="85" spans="2:10" ht="12.75">
      <c r="B85" s="235">
        <v>578</v>
      </c>
      <c r="C85" s="336" t="s">
        <v>256</v>
      </c>
      <c r="D85" s="336"/>
      <c r="E85" s="336"/>
      <c r="F85" s="336"/>
      <c r="G85" s="336"/>
      <c r="H85" s="175">
        <v>266</v>
      </c>
      <c r="I85" s="187"/>
      <c r="J85" s="210"/>
    </row>
    <row r="86" spans="2:10" ht="12.75">
      <c r="B86" s="235">
        <v>579</v>
      </c>
      <c r="C86" s="336" t="s">
        <v>257</v>
      </c>
      <c r="D86" s="336"/>
      <c r="E86" s="336"/>
      <c r="F86" s="336"/>
      <c r="G86" s="336"/>
      <c r="H86" s="175">
        <v>267</v>
      </c>
      <c r="I86" s="187"/>
      <c r="J86" s="210"/>
    </row>
    <row r="87" spans="2:10" ht="12.75">
      <c r="B87" s="234">
        <v>0</v>
      </c>
      <c r="C87" s="337" t="s">
        <v>258</v>
      </c>
      <c r="D87" s="337"/>
      <c r="E87" s="337"/>
      <c r="F87" s="337"/>
      <c r="G87" s="337"/>
      <c r="H87" s="174">
        <v>268</v>
      </c>
      <c r="I87" s="186">
        <f>SUM(I65-I76)</f>
        <v>150</v>
      </c>
      <c r="J87" s="209">
        <v>0</v>
      </c>
    </row>
    <row r="88" spans="2:10" ht="12.75">
      <c r="B88" s="234">
        <v>0</v>
      </c>
      <c r="C88" s="337" t="s">
        <v>259</v>
      </c>
      <c r="D88" s="337"/>
      <c r="E88" s="337"/>
      <c r="F88" s="337"/>
      <c r="G88" s="337"/>
      <c r="H88" s="174">
        <v>269</v>
      </c>
      <c r="I88" s="186"/>
      <c r="J88" s="209">
        <f>J76</f>
        <v>0</v>
      </c>
    </row>
    <row r="89" spans="2:10" ht="12.75">
      <c r="B89" s="234">
        <v>0</v>
      </c>
      <c r="C89" s="337" t="s">
        <v>260</v>
      </c>
      <c r="D89" s="337"/>
      <c r="E89" s="337"/>
      <c r="F89" s="337"/>
      <c r="G89" s="337"/>
      <c r="H89" s="174">
        <v>0</v>
      </c>
      <c r="I89" s="186"/>
      <c r="J89" s="209"/>
    </row>
    <row r="90" spans="2:10" ht="12.75">
      <c r="B90" s="234">
        <v>68</v>
      </c>
      <c r="C90" s="337" t="s">
        <v>261</v>
      </c>
      <c r="D90" s="337"/>
      <c r="E90" s="337"/>
      <c r="F90" s="337"/>
      <c r="G90" s="337"/>
      <c r="H90" s="174">
        <v>270</v>
      </c>
      <c r="I90" s="186">
        <f>I91+I92+I93+I94+I95+I96+I97+I98+I99</f>
        <v>4778</v>
      </c>
      <c r="J90" s="209">
        <f>J91+J92+J93+J94+J95+J96+J97+J98+J99</f>
        <v>36319</v>
      </c>
    </row>
    <row r="91" spans="2:10" ht="12.75">
      <c r="B91" s="235">
        <v>680</v>
      </c>
      <c r="C91" s="336" t="s">
        <v>262</v>
      </c>
      <c r="D91" s="336"/>
      <c r="E91" s="336"/>
      <c r="F91" s="336"/>
      <c r="G91" s="336"/>
      <c r="H91" s="175">
        <v>271</v>
      </c>
      <c r="I91" s="187"/>
      <c r="J91" s="210"/>
    </row>
    <row r="92" spans="2:10" ht="12.75">
      <c r="B92" s="235">
        <v>681</v>
      </c>
      <c r="C92" s="336" t="s">
        <v>263</v>
      </c>
      <c r="D92" s="336"/>
      <c r="E92" s="336"/>
      <c r="F92" s="336"/>
      <c r="G92" s="336"/>
      <c r="H92" s="175">
        <v>272</v>
      </c>
      <c r="I92" s="187"/>
      <c r="J92" s="210"/>
    </row>
    <row r="93" spans="2:10" ht="12.75">
      <c r="B93" s="235">
        <v>682</v>
      </c>
      <c r="C93" s="336" t="s">
        <v>264</v>
      </c>
      <c r="D93" s="336"/>
      <c r="E93" s="336"/>
      <c r="F93" s="336"/>
      <c r="G93" s="336"/>
      <c r="H93" s="175">
        <v>273</v>
      </c>
      <c r="I93" s="187"/>
      <c r="J93" s="210"/>
    </row>
    <row r="94" spans="2:10" ht="12.75">
      <c r="B94" s="235">
        <v>683</v>
      </c>
      <c r="C94" s="336" t="s">
        <v>265</v>
      </c>
      <c r="D94" s="336"/>
      <c r="E94" s="336"/>
      <c r="F94" s="336"/>
      <c r="G94" s="336"/>
      <c r="H94" s="175">
        <v>274</v>
      </c>
      <c r="I94" s="187"/>
      <c r="J94" s="210"/>
    </row>
    <row r="95" spans="2:10" ht="12.75">
      <c r="B95" s="235">
        <v>684</v>
      </c>
      <c r="C95" s="336" t="s">
        <v>266</v>
      </c>
      <c r="D95" s="336"/>
      <c r="E95" s="336"/>
      <c r="F95" s="336"/>
      <c r="G95" s="336"/>
      <c r="H95" s="175">
        <v>275</v>
      </c>
      <c r="I95" s="187"/>
      <c r="J95" s="210"/>
    </row>
    <row r="96" spans="2:10" ht="12.75">
      <c r="B96" s="235">
        <v>685</v>
      </c>
      <c r="C96" s="336" t="s">
        <v>267</v>
      </c>
      <c r="D96" s="336"/>
      <c r="E96" s="336"/>
      <c r="F96" s="336"/>
      <c r="G96" s="336"/>
      <c r="H96" s="175">
        <v>276</v>
      </c>
      <c r="I96" s="187"/>
      <c r="J96" s="210"/>
    </row>
    <row r="97" spans="2:10" ht="12.75">
      <c r="B97" s="235">
        <v>686</v>
      </c>
      <c r="C97" s="336" t="s">
        <v>268</v>
      </c>
      <c r="D97" s="336"/>
      <c r="E97" s="336"/>
      <c r="F97" s="336"/>
      <c r="G97" s="336"/>
      <c r="H97" s="175">
        <v>277</v>
      </c>
      <c r="I97" s="187">
        <f>SUM('zaključni list '!G126)</f>
        <v>4778</v>
      </c>
      <c r="J97" s="210">
        <v>36319</v>
      </c>
    </row>
    <row r="98" spans="2:10" ht="12.75">
      <c r="B98" s="235">
        <v>687</v>
      </c>
      <c r="C98" s="336" t="s">
        <v>269</v>
      </c>
      <c r="D98" s="336"/>
      <c r="E98" s="336"/>
      <c r="F98" s="336"/>
      <c r="G98" s="336"/>
      <c r="H98" s="175">
        <v>278</v>
      </c>
      <c r="I98" s="187"/>
      <c r="J98" s="210"/>
    </row>
    <row r="99" spans="2:10" ht="12.75">
      <c r="B99" s="235">
        <v>689</v>
      </c>
      <c r="C99" s="336" t="s">
        <v>270</v>
      </c>
      <c r="D99" s="336"/>
      <c r="E99" s="336"/>
      <c r="F99" s="336"/>
      <c r="G99" s="336"/>
      <c r="H99" s="175">
        <v>279</v>
      </c>
      <c r="I99" s="187"/>
      <c r="J99" s="210"/>
    </row>
    <row r="100" spans="2:10" ht="12.75">
      <c r="B100" s="234">
        <v>58</v>
      </c>
      <c r="C100" s="337" t="s">
        <v>271</v>
      </c>
      <c r="D100" s="337"/>
      <c r="E100" s="337"/>
      <c r="F100" s="337"/>
      <c r="G100" s="337"/>
      <c r="H100" s="174">
        <v>280</v>
      </c>
      <c r="I100" s="186">
        <f>I101+I102+I103+I104+I105+I106+I107+I108+I109</f>
        <v>9010</v>
      </c>
      <c r="J100" s="209">
        <f>J101+J102+J103+J104+J105+J106+J107+J108+J109</f>
        <v>17523</v>
      </c>
    </row>
    <row r="101" spans="2:10" ht="12.75">
      <c r="B101" s="235">
        <v>580</v>
      </c>
      <c r="C101" s="336" t="s">
        <v>272</v>
      </c>
      <c r="D101" s="336"/>
      <c r="E101" s="336"/>
      <c r="F101" s="336"/>
      <c r="G101" s="336"/>
      <c r="H101" s="175">
        <v>281</v>
      </c>
      <c r="I101" s="187"/>
      <c r="J101" s="210"/>
    </row>
    <row r="102" spans="2:10" ht="12.75">
      <c r="B102" s="235">
        <v>581</v>
      </c>
      <c r="C102" s="336" t="s">
        <v>273</v>
      </c>
      <c r="D102" s="336"/>
      <c r="E102" s="336"/>
      <c r="F102" s="336"/>
      <c r="G102" s="336"/>
      <c r="H102" s="175">
        <v>282</v>
      </c>
      <c r="I102" s="187"/>
      <c r="J102" s="210"/>
    </row>
    <row r="103" spans="2:10" ht="12.75">
      <c r="B103" s="235">
        <v>582</v>
      </c>
      <c r="C103" s="336" t="s">
        <v>274</v>
      </c>
      <c r="D103" s="336"/>
      <c r="E103" s="336"/>
      <c r="F103" s="336"/>
      <c r="G103" s="336"/>
      <c r="H103" s="175">
        <v>283</v>
      </c>
      <c r="I103" s="187"/>
      <c r="J103" s="210"/>
    </row>
    <row r="104" spans="2:10" ht="12.75">
      <c r="B104" s="235">
        <v>583</v>
      </c>
      <c r="C104" s="336" t="s">
        <v>275</v>
      </c>
      <c r="D104" s="336"/>
      <c r="E104" s="336"/>
      <c r="F104" s="336"/>
      <c r="G104" s="336"/>
      <c r="H104" s="175">
        <v>284</v>
      </c>
      <c r="I104" s="187"/>
      <c r="J104" s="210"/>
    </row>
    <row r="105" spans="2:10" ht="12.75">
      <c r="B105" s="235">
        <v>584</v>
      </c>
      <c r="C105" s="336" t="s">
        <v>276</v>
      </c>
      <c r="D105" s="336"/>
      <c r="E105" s="336"/>
      <c r="F105" s="336"/>
      <c r="G105" s="336"/>
      <c r="H105" s="175">
        <v>285</v>
      </c>
      <c r="I105" s="187"/>
      <c r="J105" s="210"/>
    </row>
    <row r="106" spans="2:10" ht="12.75">
      <c r="B106" s="235">
        <v>585</v>
      </c>
      <c r="C106" s="336" t="s">
        <v>277</v>
      </c>
      <c r="D106" s="336"/>
      <c r="E106" s="336"/>
      <c r="F106" s="336"/>
      <c r="G106" s="336"/>
      <c r="H106" s="175">
        <v>286</v>
      </c>
      <c r="I106" s="187"/>
      <c r="J106" s="210"/>
    </row>
    <row r="107" spans="2:10" ht="12.75">
      <c r="B107" s="235">
        <v>586</v>
      </c>
      <c r="C107" s="336" t="s">
        <v>278</v>
      </c>
      <c r="D107" s="336"/>
      <c r="E107" s="336"/>
      <c r="F107" s="336"/>
      <c r="G107" s="336"/>
      <c r="H107" s="175">
        <v>287</v>
      </c>
      <c r="I107" s="187">
        <v>9010</v>
      </c>
      <c r="J107" s="210">
        <v>17523</v>
      </c>
    </row>
    <row r="108" spans="2:10" ht="12.75">
      <c r="B108" s="235">
        <v>588</v>
      </c>
      <c r="C108" s="336" t="s">
        <v>279</v>
      </c>
      <c r="D108" s="336"/>
      <c r="E108" s="336"/>
      <c r="F108" s="336"/>
      <c r="G108" s="336"/>
      <c r="H108" s="175">
        <v>288</v>
      </c>
      <c r="I108" s="187"/>
      <c r="J108" s="210"/>
    </row>
    <row r="109" spans="2:10" ht="12.75">
      <c r="B109" s="235">
        <v>589</v>
      </c>
      <c r="C109" s="336" t="s">
        <v>280</v>
      </c>
      <c r="D109" s="336"/>
      <c r="E109" s="336"/>
      <c r="F109" s="336"/>
      <c r="G109" s="336"/>
      <c r="H109" s="175">
        <v>289</v>
      </c>
      <c r="I109" s="187"/>
      <c r="J109" s="210"/>
    </row>
    <row r="110" spans="2:10" ht="12.75">
      <c r="B110" s="234">
        <v>0</v>
      </c>
      <c r="C110" s="337" t="s">
        <v>281</v>
      </c>
      <c r="D110" s="337"/>
      <c r="E110" s="337"/>
      <c r="F110" s="337"/>
      <c r="G110" s="337"/>
      <c r="H110" s="174">
        <v>290</v>
      </c>
      <c r="I110" s="186">
        <v>0</v>
      </c>
      <c r="J110" s="186">
        <f>J90-J100</f>
        <v>18796</v>
      </c>
    </row>
    <row r="111" spans="2:10" ht="12.75">
      <c r="B111" s="234">
        <v>0</v>
      </c>
      <c r="C111" s="337" t="s">
        <v>282</v>
      </c>
      <c r="D111" s="337"/>
      <c r="E111" s="337"/>
      <c r="F111" s="337"/>
      <c r="G111" s="337"/>
      <c r="H111" s="174">
        <v>291</v>
      </c>
      <c r="I111" s="186">
        <f>I100-I90</f>
        <v>4232</v>
      </c>
      <c r="J111" s="209">
        <v>0</v>
      </c>
    </row>
    <row r="112" spans="2:10" ht="12.75">
      <c r="B112" s="234" t="s">
        <v>283</v>
      </c>
      <c r="C112" s="337" t="s">
        <v>284</v>
      </c>
      <c r="D112" s="337"/>
      <c r="E112" s="337"/>
      <c r="F112" s="337"/>
      <c r="G112" s="337"/>
      <c r="H112" s="174">
        <v>292</v>
      </c>
      <c r="I112" s="189"/>
      <c r="J112" s="212"/>
    </row>
    <row r="113" spans="2:10" ht="12.75">
      <c r="B113" s="234" t="s">
        <v>285</v>
      </c>
      <c r="C113" s="337" t="s">
        <v>286</v>
      </c>
      <c r="D113" s="337"/>
      <c r="E113" s="337"/>
      <c r="F113" s="337"/>
      <c r="G113" s="337"/>
      <c r="H113" s="174">
        <v>293</v>
      </c>
      <c r="I113" s="189"/>
      <c r="J113" s="212"/>
    </row>
    <row r="114" spans="2:10" ht="12.75">
      <c r="B114" s="234">
        <v>0</v>
      </c>
      <c r="C114" s="337" t="s">
        <v>287</v>
      </c>
      <c r="D114" s="337"/>
      <c r="E114" s="337"/>
      <c r="F114" s="337"/>
      <c r="G114" s="337"/>
      <c r="H114" s="174">
        <v>0</v>
      </c>
      <c r="I114" s="189"/>
      <c r="J114" s="212"/>
    </row>
    <row r="115" spans="2:10" ht="12.75">
      <c r="B115" s="235">
        <v>0</v>
      </c>
      <c r="C115" s="336" t="s">
        <v>288</v>
      </c>
      <c r="D115" s="336"/>
      <c r="E115" s="336"/>
      <c r="F115" s="336"/>
      <c r="G115" s="336"/>
      <c r="H115" s="175">
        <v>294</v>
      </c>
      <c r="I115" s="188">
        <f>I62-I88+I110-I111+I87</f>
        <v>452527</v>
      </c>
      <c r="J115" s="188">
        <f>SUM(J62-J88+J87+J110-J111)</f>
        <v>778300</v>
      </c>
    </row>
    <row r="116" spans="2:10" ht="12.75">
      <c r="B116" s="235">
        <v>0</v>
      </c>
      <c r="C116" s="336" t="s">
        <v>289</v>
      </c>
      <c r="D116" s="336"/>
      <c r="E116" s="336"/>
      <c r="F116" s="336"/>
      <c r="G116" s="336"/>
      <c r="H116" s="175">
        <v>295</v>
      </c>
      <c r="I116" s="188">
        <v>0</v>
      </c>
      <c r="J116" s="211">
        <v>0</v>
      </c>
    </row>
    <row r="117" spans="2:10" ht="12.75">
      <c r="B117" s="234">
        <v>0</v>
      </c>
      <c r="C117" s="337" t="s">
        <v>290</v>
      </c>
      <c r="D117" s="337"/>
      <c r="E117" s="337"/>
      <c r="F117" s="337"/>
      <c r="G117" s="337"/>
      <c r="H117" s="174">
        <v>0</v>
      </c>
      <c r="I117" s="189"/>
      <c r="J117" s="212"/>
    </row>
    <row r="118" spans="2:10" ht="12.75">
      <c r="B118" s="235">
        <v>721</v>
      </c>
      <c r="C118" s="336" t="s">
        <v>291</v>
      </c>
      <c r="D118" s="336"/>
      <c r="E118" s="336"/>
      <c r="F118" s="336"/>
      <c r="G118" s="336"/>
      <c r="H118" s="175">
        <v>296</v>
      </c>
      <c r="I118" s="187">
        <v>0</v>
      </c>
      <c r="J118" s="210">
        <v>19382</v>
      </c>
    </row>
    <row r="119" spans="2:10" ht="12.75">
      <c r="B119" s="235">
        <v>722</v>
      </c>
      <c r="C119" s="336" t="s">
        <v>292</v>
      </c>
      <c r="D119" s="336"/>
      <c r="E119" s="336"/>
      <c r="F119" s="336"/>
      <c r="G119" s="336"/>
      <c r="H119" s="175">
        <v>297</v>
      </c>
      <c r="I119" s="187"/>
      <c r="J119" s="210"/>
    </row>
    <row r="120" spans="2:10" ht="12.75">
      <c r="B120" s="235">
        <v>723</v>
      </c>
      <c r="C120" s="336" t="s">
        <v>293</v>
      </c>
      <c r="D120" s="336"/>
      <c r="E120" s="336"/>
      <c r="F120" s="336"/>
      <c r="G120" s="336"/>
      <c r="H120" s="175">
        <v>298</v>
      </c>
      <c r="I120" s="187"/>
      <c r="J120" s="210"/>
    </row>
    <row r="121" spans="2:10" ht="12.75">
      <c r="B121" s="234">
        <v>0</v>
      </c>
      <c r="C121" s="337" t="s">
        <v>294</v>
      </c>
      <c r="D121" s="337"/>
      <c r="E121" s="337"/>
      <c r="F121" s="337"/>
      <c r="G121" s="337"/>
      <c r="H121" s="174">
        <v>0</v>
      </c>
      <c r="I121" s="186"/>
      <c r="J121" s="209"/>
    </row>
    <row r="122" spans="2:10" ht="12.75">
      <c r="B122" s="235">
        <v>0</v>
      </c>
      <c r="C122" s="336" t="s">
        <v>295</v>
      </c>
      <c r="D122" s="336"/>
      <c r="E122" s="336"/>
      <c r="F122" s="336"/>
      <c r="G122" s="336"/>
      <c r="H122" s="175">
        <v>299</v>
      </c>
      <c r="I122" s="188">
        <f>I115-I118</f>
        <v>452527</v>
      </c>
      <c r="J122" s="211">
        <f>J115-J118</f>
        <v>758918</v>
      </c>
    </row>
    <row r="123" spans="2:10" ht="12.75">
      <c r="B123" s="235">
        <v>0</v>
      </c>
      <c r="C123" s="336" t="s">
        <v>296</v>
      </c>
      <c r="D123" s="336"/>
      <c r="E123" s="336"/>
      <c r="F123" s="336"/>
      <c r="G123" s="336"/>
      <c r="H123" s="175">
        <v>300</v>
      </c>
      <c r="I123" s="188">
        <v>0</v>
      </c>
      <c r="J123" s="211">
        <v>0</v>
      </c>
    </row>
    <row r="124" spans="2:10" ht="12.75">
      <c r="B124" s="234">
        <v>0</v>
      </c>
      <c r="C124" s="337" t="s">
        <v>297</v>
      </c>
      <c r="D124" s="337"/>
      <c r="E124" s="337"/>
      <c r="F124" s="337"/>
      <c r="G124" s="337"/>
      <c r="H124" s="174">
        <v>301</v>
      </c>
      <c r="I124" s="186">
        <f>I18+I49+I65+I90+I112</f>
        <v>745801</v>
      </c>
      <c r="J124" s="209">
        <f>J18+J49+J65+J90+J112</f>
        <v>1078312</v>
      </c>
    </row>
    <row r="125" spans="2:10" ht="12.75">
      <c r="B125" s="234">
        <v>0</v>
      </c>
      <c r="C125" s="339" t="s">
        <v>298</v>
      </c>
      <c r="D125" s="340"/>
      <c r="E125" s="340"/>
      <c r="F125" s="340"/>
      <c r="G125" s="341"/>
      <c r="H125" s="174">
        <v>302</v>
      </c>
      <c r="I125" s="186">
        <f>I33+I56+I76+I100+I113</f>
        <v>293274</v>
      </c>
      <c r="J125" s="209">
        <f>J33+J56+J76+J100+J113</f>
        <v>300012</v>
      </c>
    </row>
    <row r="126" spans="2:10" ht="12.75">
      <c r="B126" s="234">
        <v>724</v>
      </c>
      <c r="C126" s="337" t="s">
        <v>299</v>
      </c>
      <c r="D126" s="337"/>
      <c r="E126" s="337"/>
      <c r="F126" s="337"/>
      <c r="G126" s="337"/>
      <c r="H126" s="174">
        <v>303</v>
      </c>
      <c r="I126" s="236"/>
      <c r="J126" s="237"/>
    </row>
    <row r="127" spans="2:10" ht="12.75">
      <c r="B127" s="235">
        <v>0</v>
      </c>
      <c r="C127" s="336" t="s">
        <v>300</v>
      </c>
      <c r="D127" s="336"/>
      <c r="E127" s="336"/>
      <c r="F127" s="336"/>
      <c r="G127" s="336"/>
      <c r="H127" s="175">
        <v>304</v>
      </c>
      <c r="I127" s="238">
        <f>I122</f>
        <v>452527</v>
      </c>
      <c r="J127" s="210">
        <f>J122</f>
        <v>758918</v>
      </c>
    </row>
    <row r="128" spans="2:10" ht="12.75">
      <c r="B128" s="235">
        <v>0</v>
      </c>
      <c r="C128" s="336" t="s">
        <v>301</v>
      </c>
      <c r="D128" s="336"/>
      <c r="E128" s="336"/>
      <c r="F128" s="336"/>
      <c r="G128" s="336"/>
      <c r="H128" s="175">
        <v>305</v>
      </c>
      <c r="I128" s="240"/>
      <c r="J128" s="239"/>
    </row>
    <row r="129" spans="2:10" ht="12.75">
      <c r="B129" s="235">
        <v>0</v>
      </c>
      <c r="C129" s="336" t="s">
        <v>302</v>
      </c>
      <c r="D129" s="336"/>
      <c r="E129" s="336"/>
      <c r="F129" s="336"/>
      <c r="G129" s="336"/>
      <c r="H129" s="175">
        <v>306</v>
      </c>
      <c r="I129" s="240"/>
      <c r="J129" s="239"/>
    </row>
    <row r="130" spans="2:10" ht="12.75">
      <c r="B130" s="235"/>
      <c r="C130" s="336" t="s">
        <v>303</v>
      </c>
      <c r="D130" s="336"/>
      <c r="E130" s="336"/>
      <c r="F130" s="336"/>
      <c r="G130" s="336"/>
      <c r="H130" s="175">
        <v>307</v>
      </c>
      <c r="I130" s="240"/>
      <c r="J130" s="239"/>
    </row>
    <row r="131" spans="2:10" ht="12.75">
      <c r="B131" s="235">
        <v>0</v>
      </c>
      <c r="C131" s="336" t="s">
        <v>304</v>
      </c>
      <c r="D131" s="336"/>
      <c r="E131" s="336"/>
      <c r="F131" s="336"/>
      <c r="G131" s="336"/>
      <c r="H131" s="175">
        <v>308</v>
      </c>
      <c r="I131" s="240">
        <v>6</v>
      </c>
      <c r="J131" s="239">
        <v>4</v>
      </c>
    </row>
    <row r="132" spans="2:10" ht="12.75">
      <c r="B132" s="241">
        <v>0</v>
      </c>
      <c r="C132" s="338" t="s">
        <v>305</v>
      </c>
      <c r="D132" s="338"/>
      <c r="E132" s="338"/>
      <c r="F132" s="338"/>
      <c r="G132" s="338"/>
      <c r="H132" s="242">
        <v>309</v>
      </c>
      <c r="I132" s="243">
        <v>6</v>
      </c>
      <c r="J132" s="244">
        <v>4</v>
      </c>
    </row>
    <row r="134" spans="2:10" ht="13.5" thickBot="1">
      <c r="B134" s="258" t="s">
        <v>110</v>
      </c>
      <c r="C134" t="s">
        <v>136</v>
      </c>
      <c r="E134" s="288" t="s">
        <v>118</v>
      </c>
      <c r="F134" s="288"/>
      <c r="G134" s="288"/>
      <c r="H134" s="289"/>
      <c r="I134" s="290"/>
      <c r="J134" s="290"/>
    </row>
    <row r="135" spans="2:10" ht="13.5" thickBot="1">
      <c r="B135" s="258" t="s">
        <v>111</v>
      </c>
      <c r="C135" s="256" t="s">
        <v>67</v>
      </c>
      <c r="D135" t="s">
        <v>117</v>
      </c>
      <c r="E135" s="288" t="s">
        <v>119</v>
      </c>
      <c r="F135" s="288"/>
      <c r="G135" s="288"/>
      <c r="H135" s="291"/>
      <c r="I135" s="292"/>
      <c r="J135" s="292"/>
    </row>
  </sheetData>
  <sheetProtection/>
  <mergeCells count="140">
    <mergeCell ref="C17:G17"/>
    <mergeCell ref="C18:G18"/>
    <mergeCell ref="C19:G19"/>
    <mergeCell ref="C20:G20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35:G35"/>
    <mergeCell ref="C36:G36"/>
    <mergeCell ref="C29:G29"/>
    <mergeCell ref="C30:G30"/>
    <mergeCell ref="C31:G31"/>
    <mergeCell ref="C32:G32"/>
    <mergeCell ref="C41:G41"/>
    <mergeCell ref="C42:G42"/>
    <mergeCell ref="C43:G43"/>
    <mergeCell ref="C44:G44"/>
    <mergeCell ref="C37:G37"/>
    <mergeCell ref="C38:G38"/>
    <mergeCell ref="C39:G39"/>
    <mergeCell ref="C40:G40"/>
    <mergeCell ref="C49:G49"/>
    <mergeCell ref="C50:G50"/>
    <mergeCell ref="C51:G51"/>
    <mergeCell ref="C52:G52"/>
    <mergeCell ref="C45:G45"/>
    <mergeCell ref="C46:G46"/>
    <mergeCell ref="C47:G47"/>
    <mergeCell ref="C48:G48"/>
    <mergeCell ref="C57:G57"/>
    <mergeCell ref="C58:G58"/>
    <mergeCell ref="C59:G59"/>
    <mergeCell ref="C60:G60"/>
    <mergeCell ref="C53:G53"/>
    <mergeCell ref="C54:G54"/>
    <mergeCell ref="C55:G55"/>
    <mergeCell ref="C56:G56"/>
    <mergeCell ref="C65:G65"/>
    <mergeCell ref="C66:G66"/>
    <mergeCell ref="C67:G67"/>
    <mergeCell ref="C68:G68"/>
    <mergeCell ref="C61:G61"/>
    <mergeCell ref="C62:G62"/>
    <mergeCell ref="C63:G63"/>
    <mergeCell ref="C64:G64"/>
    <mergeCell ref="C73:G73"/>
    <mergeCell ref="C74:G74"/>
    <mergeCell ref="C75:G75"/>
    <mergeCell ref="C76:G76"/>
    <mergeCell ref="C69:G69"/>
    <mergeCell ref="C70:G70"/>
    <mergeCell ref="C71:G71"/>
    <mergeCell ref="C72:G72"/>
    <mergeCell ref="C81:G81"/>
    <mergeCell ref="C82:G82"/>
    <mergeCell ref="C83:G83"/>
    <mergeCell ref="C84:G84"/>
    <mergeCell ref="C77:G77"/>
    <mergeCell ref="C78:G78"/>
    <mergeCell ref="C79:G79"/>
    <mergeCell ref="C80:G80"/>
    <mergeCell ref="C89:G89"/>
    <mergeCell ref="C90:G90"/>
    <mergeCell ref="C91:G91"/>
    <mergeCell ref="C92:G92"/>
    <mergeCell ref="C85:G85"/>
    <mergeCell ref="C86:G86"/>
    <mergeCell ref="C87:G87"/>
    <mergeCell ref="C88:G88"/>
    <mergeCell ref="C97:G97"/>
    <mergeCell ref="C98:G98"/>
    <mergeCell ref="C99:G99"/>
    <mergeCell ref="C100:G100"/>
    <mergeCell ref="C93:G93"/>
    <mergeCell ref="C94:G94"/>
    <mergeCell ref="C95:G95"/>
    <mergeCell ref="C96:G96"/>
    <mergeCell ref="C112:G112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27:G127"/>
    <mergeCell ref="C128:G128"/>
    <mergeCell ref="C129:G129"/>
    <mergeCell ref="C130:G130"/>
    <mergeCell ref="C116:G116"/>
    <mergeCell ref="C117:G117"/>
    <mergeCell ref="C118:G118"/>
    <mergeCell ref="C111:G111"/>
    <mergeCell ref="B10:J10"/>
    <mergeCell ref="B11:J11"/>
    <mergeCell ref="B14:B15"/>
    <mergeCell ref="C14:G15"/>
    <mergeCell ref="H14:H15"/>
    <mergeCell ref="I14:J14"/>
    <mergeCell ref="B12:J12"/>
    <mergeCell ref="C16:G16"/>
    <mergeCell ref="C114:G114"/>
    <mergeCell ref="C115:G115"/>
    <mergeCell ref="I3:K3"/>
    <mergeCell ref="I4:K4"/>
    <mergeCell ref="I5:K5"/>
    <mergeCell ref="I6:K6"/>
    <mergeCell ref="C113:G113"/>
    <mergeCell ref="H13:J13"/>
    <mergeCell ref="C8:D8"/>
    <mergeCell ref="C2:D2"/>
    <mergeCell ref="C3:D3"/>
    <mergeCell ref="B4:D5"/>
    <mergeCell ref="B6:E6"/>
    <mergeCell ref="E135:G135"/>
    <mergeCell ref="H134:J134"/>
    <mergeCell ref="H135:J135"/>
    <mergeCell ref="C7:D7"/>
    <mergeCell ref="I7:K7"/>
    <mergeCell ref="C124:G124"/>
    <mergeCell ref="E134:G134"/>
    <mergeCell ref="C119:G119"/>
    <mergeCell ref="C120:G120"/>
    <mergeCell ref="C121:G121"/>
    <mergeCell ref="C122:G122"/>
    <mergeCell ref="C132:G132"/>
    <mergeCell ref="C125:G125"/>
    <mergeCell ref="C126:G126"/>
    <mergeCell ref="C131:G131"/>
    <mergeCell ref="C123:G123"/>
  </mergeCells>
  <dataValidations count="4">
    <dataValidation type="decimal" operator="greaterThanOrEqual" allowBlank="1" showInputMessage="1" showErrorMessage="1" prompt="Potrebno je unijeti izračunati broj zaposlenih.&#10;Broj ne treba množiti sa 100!" errorTitle="Greška" error="Nije dozvoljen unos negativnih brojeva." sqref="I131:J132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9:J130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90:J90 I23:J23 I122:J125 I46:J47 I33:J33 I49:J49 I40:J40 I56:J56 I18:J19 I36:J36 I65:J65 I62:J63 I87:J88 I100:J100 I76:J76 I110:J111 I115:J116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2:J114 I101:J109 I17:J17 I91:J99 I89:J89 I77:J86 I66:J75 I64:J64 I57:J61 I50:J55 I48:J48 I41:J45 I37:J39 I34:J35 I24:J32 I20:J22 I117:J121 I126:J128">
      <formula1>0</formula1>
    </dataValidation>
  </dataValidations>
  <printOptions/>
  <pageMargins left="0.15748031496062992" right="0.1968503937007874" top="0.31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42"/>
  <sheetViews>
    <sheetView zoomScalePageLayoutView="0" workbookViewId="0" topLeftCell="A10">
      <selection activeCell="C48" sqref="C48"/>
    </sheetView>
  </sheetViews>
  <sheetFormatPr defaultColWidth="9.140625" defaultRowHeight="12.75"/>
  <cols>
    <col min="1" max="1" width="1.1484375" style="0" customWidth="1"/>
    <col min="2" max="2" width="11.140625" style="0" customWidth="1"/>
    <col min="3" max="3" width="47.421875" style="0" customWidth="1"/>
    <col min="4" max="4" width="6.421875" style="0" customWidth="1"/>
    <col min="5" max="5" width="8.7109375" style="0" customWidth="1"/>
  </cols>
  <sheetData>
    <row r="5" spans="2:5" ht="12.75">
      <c r="B5" s="216" t="s">
        <v>102</v>
      </c>
      <c r="C5" s="342" t="s">
        <v>120</v>
      </c>
      <c r="D5" s="342"/>
      <c r="E5" s="218"/>
    </row>
    <row r="6" spans="2:10" ht="12.75">
      <c r="B6" s="216" t="s">
        <v>104</v>
      </c>
      <c r="C6" s="342" t="s">
        <v>137</v>
      </c>
      <c r="D6" s="342"/>
      <c r="E6" s="219"/>
      <c r="H6" s="222" t="s">
        <v>108</v>
      </c>
      <c r="I6" s="224" t="s">
        <v>103</v>
      </c>
      <c r="J6" s="224"/>
    </row>
    <row r="7" spans="2:11" ht="12.75">
      <c r="B7" s="302" t="s">
        <v>105</v>
      </c>
      <c r="C7" s="302"/>
      <c r="D7" s="302"/>
      <c r="E7" s="220"/>
      <c r="H7" s="218"/>
      <c r="I7" s="300" t="s">
        <v>122</v>
      </c>
      <c r="J7" s="300"/>
      <c r="K7" s="300"/>
    </row>
    <row r="8" spans="2:11" ht="12.75">
      <c r="B8" s="302"/>
      <c r="C8" s="302"/>
      <c r="D8" s="302"/>
      <c r="E8" s="220"/>
      <c r="H8" s="218"/>
      <c r="I8" s="345" t="s">
        <v>109</v>
      </c>
      <c r="J8" s="345"/>
      <c r="K8" s="345"/>
    </row>
    <row r="9" spans="2:11" ht="12.75">
      <c r="B9" s="303" t="s">
        <v>138</v>
      </c>
      <c r="C9" s="303"/>
      <c r="D9" s="303"/>
      <c r="E9" s="303"/>
      <c r="H9" s="218"/>
      <c r="I9" s="345" t="s">
        <v>109</v>
      </c>
      <c r="J9" s="345"/>
      <c r="K9" s="345"/>
    </row>
    <row r="10" spans="2:11" ht="12.75">
      <c r="B10" s="216" t="s">
        <v>106</v>
      </c>
      <c r="C10" s="342" t="s">
        <v>736</v>
      </c>
      <c r="D10" s="342"/>
      <c r="E10" s="216"/>
      <c r="H10" s="218"/>
      <c r="I10" s="345" t="s">
        <v>109</v>
      </c>
      <c r="J10" s="345"/>
      <c r="K10" s="345"/>
    </row>
    <row r="11" spans="2:11" ht="13.5" thickBot="1">
      <c r="B11" s="216" t="s">
        <v>107</v>
      </c>
      <c r="C11" s="342" t="s">
        <v>121</v>
      </c>
      <c r="D11" s="342"/>
      <c r="E11" s="221"/>
      <c r="H11" s="218"/>
      <c r="I11" s="343" t="s">
        <v>109</v>
      </c>
      <c r="J11" s="343"/>
      <c r="K11" s="343"/>
    </row>
    <row r="12" spans="8:10" ht="12.75">
      <c r="H12" s="221"/>
      <c r="I12" s="223"/>
      <c r="J12" s="223"/>
    </row>
    <row r="13" spans="2:10" ht="15.75">
      <c r="B13" s="301" t="s">
        <v>124</v>
      </c>
      <c r="C13" s="301"/>
      <c r="D13" s="301"/>
      <c r="E13" s="301"/>
      <c r="F13" s="301"/>
      <c r="G13" s="301"/>
      <c r="H13" s="301"/>
      <c r="I13" s="301"/>
      <c r="J13" s="301"/>
    </row>
    <row r="14" spans="2:10" ht="14.25">
      <c r="B14" s="354" t="s">
        <v>125</v>
      </c>
      <c r="C14" s="354"/>
      <c r="D14" s="354"/>
      <c r="E14" s="354"/>
      <c r="F14" s="354"/>
      <c r="G14" s="354"/>
      <c r="H14" s="354"/>
      <c r="I14" s="354"/>
      <c r="J14" s="354"/>
    </row>
    <row r="15" spans="2:10" ht="12.75">
      <c r="B15" s="355" t="s">
        <v>60</v>
      </c>
      <c r="C15" s="297"/>
      <c r="D15" s="297"/>
      <c r="E15" s="297"/>
      <c r="F15" s="297"/>
      <c r="G15" s="297"/>
      <c r="H15" s="297"/>
      <c r="I15" s="297"/>
      <c r="J15" s="297"/>
    </row>
    <row r="16" spans="8:10" ht="12.75">
      <c r="H16" s="356" t="s">
        <v>126</v>
      </c>
      <c r="I16" s="356"/>
      <c r="J16" s="356"/>
    </row>
    <row r="17" spans="2:10" ht="12.75">
      <c r="B17" s="347" t="s">
        <v>306</v>
      </c>
      <c r="C17" s="335" t="s">
        <v>307</v>
      </c>
      <c r="D17" s="335"/>
      <c r="E17" s="335"/>
      <c r="F17" s="335"/>
      <c r="G17" s="335"/>
      <c r="H17" s="326" t="s">
        <v>308</v>
      </c>
      <c r="I17" s="335" t="s">
        <v>518</v>
      </c>
      <c r="J17" s="351"/>
    </row>
    <row r="18" spans="2:10" ht="25.5">
      <c r="B18" s="358"/>
      <c r="C18" s="359"/>
      <c r="D18" s="359"/>
      <c r="E18" s="359"/>
      <c r="F18" s="359"/>
      <c r="G18" s="359"/>
      <c r="H18" s="360"/>
      <c r="I18" s="39" t="s">
        <v>519</v>
      </c>
      <c r="J18" s="40" t="s">
        <v>520</v>
      </c>
    </row>
    <row r="19" spans="2:10" ht="12.75">
      <c r="B19" s="21">
        <v>1</v>
      </c>
      <c r="C19" s="361">
        <v>2</v>
      </c>
      <c r="D19" s="361"/>
      <c r="E19" s="361"/>
      <c r="F19" s="361"/>
      <c r="G19" s="361"/>
      <c r="H19" s="22">
        <v>3</v>
      </c>
      <c r="I19" s="22">
        <v>4</v>
      </c>
      <c r="J19" s="23">
        <v>5</v>
      </c>
    </row>
    <row r="20" spans="2:10" ht="12.75">
      <c r="B20" s="191" t="s">
        <v>38</v>
      </c>
      <c r="C20" s="352" t="s">
        <v>521</v>
      </c>
      <c r="D20" s="352"/>
      <c r="E20" s="352"/>
      <c r="F20" s="352"/>
      <c r="G20" s="352"/>
      <c r="H20" s="192">
        <v>400</v>
      </c>
      <c r="I20" s="193">
        <f>SUM('bu1'!I122)</f>
        <v>452527</v>
      </c>
      <c r="J20" s="194">
        <f>SUM('bu1'!J122)</f>
        <v>758918</v>
      </c>
    </row>
    <row r="21" spans="2:10" ht="12.75">
      <c r="B21" s="195" t="s">
        <v>37</v>
      </c>
      <c r="C21" s="337" t="s">
        <v>522</v>
      </c>
      <c r="D21" s="337"/>
      <c r="E21" s="337"/>
      <c r="F21" s="337"/>
      <c r="G21" s="337"/>
      <c r="H21" s="196">
        <v>401</v>
      </c>
      <c r="I21" s="197">
        <v>0</v>
      </c>
      <c r="J21" s="198">
        <v>0</v>
      </c>
    </row>
    <row r="22" spans="2:10" ht="12.75">
      <c r="B22" s="195">
        <v>1</v>
      </c>
      <c r="C22" s="336" t="s">
        <v>523</v>
      </c>
      <c r="D22" s="336"/>
      <c r="E22" s="336"/>
      <c r="F22" s="336"/>
      <c r="G22" s="336"/>
      <c r="H22" s="196">
        <v>402</v>
      </c>
      <c r="I22" s="199"/>
      <c r="J22" s="200"/>
    </row>
    <row r="23" spans="2:10" ht="12.75">
      <c r="B23" s="195">
        <v>2</v>
      </c>
      <c r="C23" s="336" t="s">
        <v>524</v>
      </c>
      <c r="D23" s="336"/>
      <c r="E23" s="336"/>
      <c r="F23" s="336"/>
      <c r="G23" s="336"/>
      <c r="H23" s="196">
        <v>403</v>
      </c>
      <c r="I23" s="199"/>
      <c r="J23" s="200"/>
    </row>
    <row r="24" spans="2:10" ht="12.75">
      <c r="B24" s="195">
        <v>3</v>
      </c>
      <c r="C24" s="336" t="s">
        <v>525</v>
      </c>
      <c r="D24" s="336"/>
      <c r="E24" s="336"/>
      <c r="F24" s="336"/>
      <c r="G24" s="336"/>
      <c r="H24" s="196">
        <v>404</v>
      </c>
      <c r="I24" s="199"/>
      <c r="J24" s="200"/>
    </row>
    <row r="25" spans="2:10" ht="12.75">
      <c r="B25" s="195">
        <v>4</v>
      </c>
      <c r="C25" s="336" t="s">
        <v>526</v>
      </c>
      <c r="D25" s="336"/>
      <c r="E25" s="336"/>
      <c r="F25" s="336"/>
      <c r="G25" s="336"/>
      <c r="H25" s="196">
        <v>405</v>
      </c>
      <c r="I25" s="199"/>
      <c r="J25" s="200"/>
    </row>
    <row r="26" spans="2:10" ht="12.75">
      <c r="B26" s="195">
        <v>5</v>
      </c>
      <c r="C26" s="336" t="s">
        <v>527</v>
      </c>
      <c r="D26" s="336"/>
      <c r="E26" s="336"/>
      <c r="F26" s="336"/>
      <c r="G26" s="336"/>
      <c r="H26" s="196">
        <v>406</v>
      </c>
      <c r="I26" s="199"/>
      <c r="J26" s="200"/>
    </row>
    <row r="27" spans="2:10" ht="12.75">
      <c r="B27" s="195">
        <v>6</v>
      </c>
      <c r="C27" s="336" t="s">
        <v>528</v>
      </c>
      <c r="D27" s="336"/>
      <c r="E27" s="336"/>
      <c r="F27" s="336"/>
      <c r="G27" s="336"/>
      <c r="H27" s="196">
        <v>407</v>
      </c>
      <c r="I27" s="199"/>
      <c r="J27" s="200"/>
    </row>
    <row r="28" spans="2:10" ht="12.75">
      <c r="B28" s="195" t="s">
        <v>39</v>
      </c>
      <c r="C28" s="337" t="s">
        <v>529</v>
      </c>
      <c r="D28" s="337"/>
      <c r="E28" s="337"/>
      <c r="F28" s="337"/>
      <c r="G28" s="337"/>
      <c r="H28" s="196">
        <v>408</v>
      </c>
      <c r="I28" s="197">
        <v>0</v>
      </c>
      <c r="J28" s="198">
        <v>0</v>
      </c>
    </row>
    <row r="29" spans="2:10" ht="12.75">
      <c r="B29" s="195">
        <v>1</v>
      </c>
      <c r="C29" s="336" t="s">
        <v>530</v>
      </c>
      <c r="D29" s="336"/>
      <c r="E29" s="336"/>
      <c r="F29" s="336"/>
      <c r="G29" s="336"/>
      <c r="H29" s="196">
        <v>409</v>
      </c>
      <c r="I29" s="199"/>
      <c r="J29" s="200"/>
    </row>
    <row r="30" spans="2:10" ht="12.75">
      <c r="B30" s="195">
        <v>2</v>
      </c>
      <c r="C30" s="336" t="s">
        <v>531</v>
      </c>
      <c r="D30" s="336"/>
      <c r="E30" s="336"/>
      <c r="F30" s="336"/>
      <c r="G30" s="336"/>
      <c r="H30" s="196">
        <v>410</v>
      </c>
      <c r="I30" s="199"/>
      <c r="J30" s="200"/>
    </row>
    <row r="31" spans="2:10" ht="12.75">
      <c r="B31" s="195">
        <v>3</v>
      </c>
      <c r="C31" s="336" t="s">
        <v>532</v>
      </c>
      <c r="D31" s="336"/>
      <c r="E31" s="336"/>
      <c r="F31" s="336"/>
      <c r="G31" s="336"/>
      <c r="H31" s="196">
        <v>411</v>
      </c>
      <c r="I31" s="199"/>
      <c r="J31" s="200"/>
    </row>
    <row r="32" spans="2:10" ht="12.75">
      <c r="B32" s="195">
        <v>4</v>
      </c>
      <c r="C32" s="336" t="s">
        <v>533</v>
      </c>
      <c r="D32" s="336"/>
      <c r="E32" s="336"/>
      <c r="F32" s="336"/>
      <c r="G32" s="336"/>
      <c r="H32" s="196">
        <v>412</v>
      </c>
      <c r="I32" s="199"/>
      <c r="J32" s="200"/>
    </row>
    <row r="33" spans="2:10" ht="12.75">
      <c r="B33" s="195">
        <v>5</v>
      </c>
      <c r="C33" s="336" t="s">
        <v>534</v>
      </c>
      <c r="D33" s="336"/>
      <c r="E33" s="336"/>
      <c r="F33" s="336"/>
      <c r="G33" s="336"/>
      <c r="H33" s="196">
        <v>413</v>
      </c>
      <c r="I33" s="199"/>
      <c r="J33" s="200"/>
    </row>
    <row r="34" spans="2:10" ht="12.75">
      <c r="B34" s="195" t="s">
        <v>40</v>
      </c>
      <c r="C34" s="337" t="s">
        <v>535</v>
      </c>
      <c r="D34" s="337"/>
      <c r="E34" s="337"/>
      <c r="F34" s="337"/>
      <c r="G34" s="337"/>
      <c r="H34" s="196">
        <v>414</v>
      </c>
      <c r="I34" s="197">
        <v>0</v>
      </c>
      <c r="J34" s="198">
        <v>0</v>
      </c>
    </row>
    <row r="35" spans="2:10" ht="12.75">
      <c r="B35" s="195" t="s">
        <v>41</v>
      </c>
      <c r="C35" s="337" t="s">
        <v>536</v>
      </c>
      <c r="D35" s="337"/>
      <c r="E35" s="337"/>
      <c r="F35" s="337"/>
      <c r="G35" s="337"/>
      <c r="H35" s="196">
        <v>415</v>
      </c>
      <c r="I35" s="201"/>
      <c r="J35" s="202"/>
    </row>
    <row r="36" spans="2:10" ht="12.75">
      <c r="B36" s="195" t="s">
        <v>42</v>
      </c>
      <c r="C36" s="337" t="s">
        <v>537</v>
      </c>
      <c r="D36" s="337"/>
      <c r="E36" s="337"/>
      <c r="F36" s="337"/>
      <c r="G36" s="337"/>
      <c r="H36" s="196">
        <v>416</v>
      </c>
      <c r="I36" s="197">
        <v>0</v>
      </c>
      <c r="J36" s="198">
        <v>0</v>
      </c>
    </row>
    <row r="37" spans="2:10" ht="12.75">
      <c r="B37" s="195" t="s">
        <v>43</v>
      </c>
      <c r="C37" s="337" t="s">
        <v>538</v>
      </c>
      <c r="D37" s="337"/>
      <c r="E37" s="337"/>
      <c r="F37" s="337"/>
      <c r="G37" s="337"/>
      <c r="H37" s="196">
        <v>0</v>
      </c>
      <c r="I37" s="197"/>
      <c r="J37" s="198"/>
    </row>
    <row r="38" spans="2:10" ht="12.75">
      <c r="B38" s="195" t="s">
        <v>37</v>
      </c>
      <c r="C38" s="337" t="s">
        <v>539</v>
      </c>
      <c r="D38" s="337"/>
      <c r="E38" s="337"/>
      <c r="F38" s="337"/>
      <c r="G38" s="337"/>
      <c r="H38" s="196">
        <v>417</v>
      </c>
      <c r="I38" s="197">
        <f>SUM(I20)</f>
        <v>452527</v>
      </c>
      <c r="J38" s="197">
        <f>SUM(J20)</f>
        <v>758918</v>
      </c>
    </row>
    <row r="39" spans="2:10" ht="12.75">
      <c r="B39" s="203" t="s">
        <v>39</v>
      </c>
      <c r="C39" s="357" t="s">
        <v>540</v>
      </c>
      <c r="D39" s="357"/>
      <c r="E39" s="357"/>
      <c r="F39" s="357"/>
      <c r="G39" s="357"/>
      <c r="H39" s="204">
        <v>418</v>
      </c>
      <c r="I39" s="205">
        <v>0</v>
      </c>
      <c r="J39" s="206">
        <v>0</v>
      </c>
    </row>
    <row r="41" spans="2:10" ht="13.5" thickBot="1">
      <c r="B41" s="258" t="s">
        <v>140</v>
      </c>
      <c r="C41" t="s">
        <v>127</v>
      </c>
      <c r="D41" t="s">
        <v>128</v>
      </c>
      <c r="F41" s="353" t="s">
        <v>118</v>
      </c>
      <c r="G41" s="353"/>
      <c r="H41" s="289"/>
      <c r="I41" s="290"/>
      <c r="J41" s="290"/>
    </row>
    <row r="42" spans="2:10" ht="13.5" thickBot="1">
      <c r="B42" s="258" t="s">
        <v>141</v>
      </c>
      <c r="C42" s="256" t="s">
        <v>61</v>
      </c>
      <c r="E42" s="249" t="s">
        <v>119</v>
      </c>
      <c r="F42" s="249"/>
      <c r="G42" s="249"/>
      <c r="H42" s="291" t="s">
        <v>139</v>
      </c>
      <c r="I42" s="291"/>
      <c r="J42" s="291"/>
    </row>
  </sheetData>
  <sheetProtection/>
  <mergeCells count="43">
    <mergeCell ref="H42:J42"/>
    <mergeCell ref="B17:B18"/>
    <mergeCell ref="C17:G18"/>
    <mergeCell ref="H17:H18"/>
    <mergeCell ref="I17:J17"/>
    <mergeCell ref="C19:G19"/>
    <mergeCell ref="C20:G20"/>
    <mergeCell ref="C21:G21"/>
    <mergeCell ref="C22:G22"/>
    <mergeCell ref="C23:G23"/>
    <mergeCell ref="C28:G28"/>
    <mergeCell ref="C29:G29"/>
    <mergeCell ref="C30:G30"/>
    <mergeCell ref="C31:G31"/>
    <mergeCell ref="C24:G24"/>
    <mergeCell ref="C25:G25"/>
    <mergeCell ref="C26:G26"/>
    <mergeCell ref="C27:G27"/>
    <mergeCell ref="C32:G32"/>
    <mergeCell ref="C39:G39"/>
    <mergeCell ref="C33:G33"/>
    <mergeCell ref="C34:G34"/>
    <mergeCell ref="C35:G35"/>
    <mergeCell ref="C36:G36"/>
    <mergeCell ref="C37:G37"/>
    <mergeCell ref="C38:G38"/>
    <mergeCell ref="H16:J16"/>
    <mergeCell ref="C5:D5"/>
    <mergeCell ref="C6:D6"/>
    <mergeCell ref="B7:D8"/>
    <mergeCell ref="B9:E9"/>
    <mergeCell ref="C10:D10"/>
    <mergeCell ref="C11:D11"/>
    <mergeCell ref="F41:G41"/>
    <mergeCell ref="B13:J13"/>
    <mergeCell ref="H41:J41"/>
    <mergeCell ref="I7:K7"/>
    <mergeCell ref="I8:K8"/>
    <mergeCell ref="I9:K9"/>
    <mergeCell ref="I10:K10"/>
    <mergeCell ref="I11:K11"/>
    <mergeCell ref="B14:J14"/>
    <mergeCell ref="B15:J15"/>
  </mergeCells>
  <dataValidations count="3">
    <dataValidation type="whole" operator="notEqual" allowBlank="1" showInputMessage="1" showErrorMessage="1" errorTitle="Greška" error="Unose se vrijednosti u konvertibilnim markama, bez decimalnih mjesta." sqref="I35:J35">
      <formula1>0</formula1>
    </dataValidation>
    <dataValidation operator="greaterThanOrEqual" allowBlank="1" showInputMessage="1" prompt="U ovo polje se ne unosi iznos.&#10;Polje se automatski računa u skladu sa formulom." sqref="I20:J21 I28:J28 I34:J34 I36:J36 I38:J39"/>
    <dataValidation type="whole" operator="greaterThanOrEqual" allowBlank="1" showInputMessage="1" showErrorMessage="1" errorTitle="Greška" error="Unose se vrijednosti u konvertibilnim markama, bez decimalnih mjesta. Nije dozvoljen unos negativnih brojeva." sqref="I22:J27 I37:J37 I29:J33">
      <formula1>0</formula1>
    </dataValidation>
  </dataValidations>
  <printOptions/>
  <pageMargins left="0.7086614173228347" right="0.7086614173228347" top="0.22" bottom="0.3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0"/>
  <sheetViews>
    <sheetView zoomScalePageLayoutView="0" workbookViewId="0" topLeftCell="A1">
      <selection activeCell="P45" sqref="P45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48.28125" style="0" customWidth="1"/>
    <col min="4" max="4" width="10.28125" style="0" customWidth="1"/>
    <col min="5" max="5" width="9.421875" style="0" customWidth="1"/>
  </cols>
  <sheetData>
    <row r="1" spans="2:12" ht="12.75">
      <c r="B1" s="216" t="s">
        <v>142</v>
      </c>
      <c r="I1" s="222" t="s">
        <v>108</v>
      </c>
      <c r="J1" s="363"/>
      <c r="K1" s="363"/>
      <c r="L1" s="363"/>
    </row>
    <row r="2" spans="2:12" ht="12.75">
      <c r="B2" s="216" t="s">
        <v>143</v>
      </c>
      <c r="I2" s="218"/>
      <c r="J2" s="300" t="s">
        <v>122</v>
      </c>
      <c r="K2" s="300"/>
      <c r="L2" s="300"/>
    </row>
    <row r="3" spans="2:12" ht="11.25" customHeight="1">
      <c r="B3" s="302" t="s">
        <v>105</v>
      </c>
      <c r="C3" s="302"/>
      <c r="D3" s="302"/>
      <c r="I3" s="218"/>
      <c r="J3" s="345" t="s">
        <v>109</v>
      </c>
      <c r="K3" s="345"/>
      <c r="L3" s="345"/>
    </row>
    <row r="4" spans="2:12" ht="10.5" customHeight="1">
      <c r="B4" s="302"/>
      <c r="C4" s="302"/>
      <c r="D4" s="302"/>
      <c r="I4" s="218"/>
      <c r="J4" s="345" t="s">
        <v>109</v>
      </c>
      <c r="K4" s="345"/>
      <c r="L4" s="345"/>
    </row>
    <row r="5" spans="2:12" ht="12.75">
      <c r="B5" s="303" t="s">
        <v>138</v>
      </c>
      <c r="C5" s="303"/>
      <c r="D5" s="303"/>
      <c r="E5" s="303"/>
      <c r="I5" s="218"/>
      <c r="J5" s="345" t="s">
        <v>109</v>
      </c>
      <c r="K5" s="345"/>
      <c r="L5" s="345"/>
    </row>
    <row r="6" spans="2:12" ht="13.5" thickBot="1">
      <c r="B6" s="216" t="s">
        <v>106</v>
      </c>
      <c r="C6" s="259" t="s">
        <v>131</v>
      </c>
      <c r="I6" s="218"/>
      <c r="J6" s="343" t="s">
        <v>109</v>
      </c>
      <c r="K6" s="343"/>
      <c r="L6" s="343"/>
    </row>
    <row r="7" spans="2:3" ht="12.75">
      <c r="B7" s="216" t="s">
        <v>107</v>
      </c>
      <c r="C7" s="260" t="s">
        <v>121</v>
      </c>
    </row>
    <row r="10" spans="2:10" ht="15.75">
      <c r="B10" s="364" t="s">
        <v>129</v>
      </c>
      <c r="C10" s="364"/>
      <c r="D10" s="364"/>
      <c r="E10" s="364"/>
      <c r="F10" s="364"/>
      <c r="G10" s="364"/>
      <c r="H10" s="364"/>
      <c r="I10" s="364"/>
      <c r="J10" s="364"/>
    </row>
    <row r="11" spans="2:10" ht="12.75">
      <c r="B11" s="365" t="s">
        <v>130</v>
      </c>
      <c r="C11" s="365"/>
      <c r="D11" s="365"/>
      <c r="E11" s="365"/>
      <c r="F11" s="365"/>
      <c r="G11" s="365"/>
      <c r="H11" s="365"/>
      <c r="I11" s="365"/>
      <c r="J11" s="365"/>
    </row>
    <row r="12" spans="2:10" ht="12.75">
      <c r="B12" s="366" t="s">
        <v>64</v>
      </c>
      <c r="C12" s="365"/>
      <c r="D12" s="365"/>
      <c r="E12" s="365"/>
      <c r="F12" s="365"/>
      <c r="G12" s="365"/>
      <c r="H12" s="365"/>
      <c r="I12" s="365"/>
      <c r="J12" s="365"/>
    </row>
    <row r="13" spans="8:10" ht="12.75">
      <c r="H13" s="356" t="s">
        <v>126</v>
      </c>
      <c r="I13" s="356"/>
      <c r="J13" s="356"/>
    </row>
    <row r="14" spans="2:10" ht="12.75">
      <c r="B14" s="347" t="s">
        <v>541</v>
      </c>
      <c r="C14" s="335" t="s">
        <v>307</v>
      </c>
      <c r="D14" s="335"/>
      <c r="E14" s="335"/>
      <c r="F14" s="335"/>
      <c r="G14" s="335"/>
      <c r="H14" s="326" t="s">
        <v>308</v>
      </c>
      <c r="I14" s="335" t="s">
        <v>518</v>
      </c>
      <c r="J14" s="351"/>
    </row>
    <row r="15" spans="2:10" ht="25.5">
      <c r="B15" s="358"/>
      <c r="C15" s="359"/>
      <c r="D15" s="359"/>
      <c r="E15" s="359"/>
      <c r="F15" s="359"/>
      <c r="G15" s="359"/>
      <c r="H15" s="360"/>
      <c r="I15" s="39" t="s">
        <v>519</v>
      </c>
      <c r="J15" s="40" t="s">
        <v>520</v>
      </c>
    </row>
    <row r="16" spans="2:10" ht="12.75">
      <c r="B16" s="21">
        <v>1</v>
      </c>
      <c r="C16" s="361">
        <v>2</v>
      </c>
      <c r="D16" s="361"/>
      <c r="E16" s="361"/>
      <c r="F16" s="361"/>
      <c r="G16" s="361"/>
      <c r="H16" s="22">
        <v>3</v>
      </c>
      <c r="I16" s="22">
        <v>4</v>
      </c>
      <c r="J16" s="23">
        <v>5</v>
      </c>
    </row>
    <row r="17" spans="2:10" ht="12.75">
      <c r="B17" s="191" t="s">
        <v>146</v>
      </c>
      <c r="C17" s="352" t="s">
        <v>542</v>
      </c>
      <c r="D17" s="352"/>
      <c r="E17" s="352"/>
      <c r="F17" s="352"/>
      <c r="G17" s="352"/>
      <c r="H17" s="192">
        <v>0</v>
      </c>
      <c r="I17" s="207"/>
      <c r="J17" s="208"/>
    </row>
    <row r="18" spans="2:10" ht="12.75">
      <c r="B18" s="195" t="s">
        <v>147</v>
      </c>
      <c r="C18" s="337" t="s">
        <v>543</v>
      </c>
      <c r="D18" s="337"/>
      <c r="E18" s="337"/>
      <c r="F18" s="337"/>
      <c r="G18" s="337"/>
      <c r="H18" s="196">
        <v>501</v>
      </c>
      <c r="I18" s="186">
        <f>I19+I20+I21</f>
        <v>753603</v>
      </c>
      <c r="J18" s="209">
        <f>J19+J20+J21</f>
        <v>526674</v>
      </c>
    </row>
    <row r="19" spans="2:10" ht="12.75">
      <c r="B19" s="195" t="s">
        <v>148</v>
      </c>
      <c r="C19" s="336" t="s">
        <v>544</v>
      </c>
      <c r="D19" s="336"/>
      <c r="E19" s="336"/>
      <c r="F19" s="336"/>
      <c r="G19" s="336"/>
      <c r="H19" s="196">
        <v>502</v>
      </c>
      <c r="I19" s="187">
        <v>742498</v>
      </c>
      <c r="J19" s="210">
        <v>526674</v>
      </c>
    </row>
    <row r="20" spans="2:10" ht="12.75">
      <c r="B20" s="195" t="s">
        <v>149</v>
      </c>
      <c r="C20" s="336" t="s">
        <v>545</v>
      </c>
      <c r="D20" s="336"/>
      <c r="E20" s="336"/>
      <c r="F20" s="336"/>
      <c r="G20" s="336"/>
      <c r="H20" s="196">
        <v>503</v>
      </c>
      <c r="I20" s="187"/>
      <c r="J20" s="210"/>
    </row>
    <row r="21" spans="2:10" ht="12.75">
      <c r="B21" s="195" t="s">
        <v>150</v>
      </c>
      <c r="C21" s="336" t="s">
        <v>546</v>
      </c>
      <c r="D21" s="336"/>
      <c r="E21" s="336"/>
      <c r="F21" s="336"/>
      <c r="G21" s="336"/>
      <c r="H21" s="196">
        <v>504</v>
      </c>
      <c r="I21" s="187">
        <v>11105</v>
      </c>
      <c r="J21" s="210"/>
    </row>
    <row r="22" spans="2:10" ht="12.75">
      <c r="B22" s="195" t="s">
        <v>151</v>
      </c>
      <c r="C22" s="337" t="s">
        <v>547</v>
      </c>
      <c r="D22" s="337"/>
      <c r="E22" s="337"/>
      <c r="F22" s="337"/>
      <c r="G22" s="337"/>
      <c r="H22" s="196">
        <v>505</v>
      </c>
      <c r="I22" s="186">
        <f>I23+I24+I25+I26+I27</f>
        <v>284000</v>
      </c>
      <c r="J22" s="209">
        <f>J23+J24+J25+J26+J27</f>
        <v>321705</v>
      </c>
    </row>
    <row r="23" spans="2:10" ht="12.75">
      <c r="B23" s="195" t="s">
        <v>152</v>
      </c>
      <c r="C23" s="336" t="s">
        <v>548</v>
      </c>
      <c r="D23" s="336"/>
      <c r="E23" s="336"/>
      <c r="F23" s="336"/>
      <c r="G23" s="336"/>
      <c r="H23" s="196">
        <v>506</v>
      </c>
      <c r="I23" s="187">
        <v>78100</v>
      </c>
      <c r="J23" s="210">
        <v>85973</v>
      </c>
    </row>
    <row r="24" spans="2:10" ht="12.75">
      <c r="B24" s="195" t="s">
        <v>172</v>
      </c>
      <c r="C24" s="336" t="s">
        <v>549</v>
      </c>
      <c r="D24" s="336"/>
      <c r="E24" s="336"/>
      <c r="F24" s="336"/>
      <c r="G24" s="336"/>
      <c r="H24" s="196">
        <v>507</v>
      </c>
      <c r="I24" s="187">
        <v>205900</v>
      </c>
      <c r="J24" s="210">
        <v>193240</v>
      </c>
    </row>
    <row r="25" spans="2:10" ht="12.75">
      <c r="B25" s="195" t="s">
        <v>173</v>
      </c>
      <c r="C25" s="336" t="s">
        <v>550</v>
      </c>
      <c r="D25" s="336"/>
      <c r="E25" s="336"/>
      <c r="F25" s="336"/>
      <c r="G25" s="336"/>
      <c r="H25" s="196">
        <v>508</v>
      </c>
      <c r="I25" s="187"/>
      <c r="J25" s="210"/>
    </row>
    <row r="26" spans="2:10" ht="12.75">
      <c r="B26" s="195" t="s">
        <v>174</v>
      </c>
      <c r="C26" s="336" t="s">
        <v>551</v>
      </c>
      <c r="D26" s="336"/>
      <c r="E26" s="336"/>
      <c r="F26" s="336"/>
      <c r="G26" s="336"/>
      <c r="H26" s="196">
        <v>509</v>
      </c>
      <c r="I26" s="187"/>
      <c r="J26" s="210">
        <v>42492</v>
      </c>
    </row>
    <row r="27" spans="2:10" ht="12.75">
      <c r="B27" s="195" t="s">
        <v>175</v>
      </c>
      <c r="C27" s="336" t="s">
        <v>552</v>
      </c>
      <c r="D27" s="336"/>
      <c r="E27" s="336"/>
      <c r="F27" s="336"/>
      <c r="G27" s="336"/>
      <c r="H27" s="196">
        <v>510</v>
      </c>
      <c r="I27" s="187"/>
      <c r="J27" s="210"/>
    </row>
    <row r="28" spans="2:10" ht="12.75">
      <c r="B28" s="195" t="s">
        <v>176</v>
      </c>
      <c r="C28" s="337" t="s">
        <v>553</v>
      </c>
      <c r="D28" s="337"/>
      <c r="E28" s="337"/>
      <c r="F28" s="337"/>
      <c r="G28" s="337"/>
      <c r="H28" s="196">
        <v>511</v>
      </c>
      <c r="I28" s="186">
        <f>I18-I22</f>
        <v>469603</v>
      </c>
      <c r="J28" s="209">
        <f>J18-J22</f>
        <v>204969</v>
      </c>
    </row>
    <row r="29" spans="2:10" ht="12.75">
      <c r="B29" s="195" t="s">
        <v>153</v>
      </c>
      <c r="C29" s="337" t="s">
        <v>554</v>
      </c>
      <c r="D29" s="337"/>
      <c r="E29" s="337"/>
      <c r="F29" s="337"/>
      <c r="G29" s="337"/>
      <c r="H29" s="196">
        <v>512</v>
      </c>
      <c r="I29" s="186">
        <v>0</v>
      </c>
      <c r="J29" s="209">
        <v>0</v>
      </c>
    </row>
    <row r="30" spans="2:10" ht="12.75">
      <c r="B30" s="195" t="s">
        <v>154</v>
      </c>
      <c r="C30" s="337" t="s">
        <v>555</v>
      </c>
      <c r="D30" s="337"/>
      <c r="E30" s="337"/>
      <c r="F30" s="337"/>
      <c r="G30" s="337"/>
      <c r="H30" s="196">
        <v>0</v>
      </c>
      <c r="I30" s="188"/>
      <c r="J30" s="211"/>
    </row>
    <row r="31" spans="2:10" ht="12.75">
      <c r="B31" s="195" t="s">
        <v>155</v>
      </c>
      <c r="C31" s="337" t="s">
        <v>556</v>
      </c>
      <c r="D31" s="337"/>
      <c r="E31" s="337"/>
      <c r="F31" s="337"/>
      <c r="G31" s="337"/>
      <c r="H31" s="196">
        <v>513</v>
      </c>
      <c r="I31" s="186">
        <f>I32+I33+I34+I35+I36+I37</f>
        <v>93043</v>
      </c>
      <c r="J31" s="209">
        <f>J32+J33+J34+J35+J36+J37</f>
        <v>364461</v>
      </c>
    </row>
    <row r="32" spans="2:10" ht="12.75">
      <c r="B32" s="195" t="s">
        <v>156</v>
      </c>
      <c r="C32" s="336" t="s">
        <v>557</v>
      </c>
      <c r="D32" s="336"/>
      <c r="E32" s="336"/>
      <c r="F32" s="336"/>
      <c r="G32" s="336"/>
      <c r="H32" s="196">
        <v>514</v>
      </c>
      <c r="I32" s="187"/>
      <c r="J32" s="210">
        <v>200000</v>
      </c>
    </row>
    <row r="33" spans="2:10" ht="12.75">
      <c r="B33" s="195" t="s">
        <v>157</v>
      </c>
      <c r="C33" s="336" t="s">
        <v>558</v>
      </c>
      <c r="D33" s="336"/>
      <c r="E33" s="336"/>
      <c r="F33" s="336"/>
      <c r="G33" s="336"/>
      <c r="H33" s="196">
        <v>515</v>
      </c>
      <c r="I33" s="187">
        <v>28742</v>
      </c>
      <c r="J33" s="210"/>
    </row>
    <row r="34" spans="2:10" ht="12.75">
      <c r="B34" s="195" t="s">
        <v>158</v>
      </c>
      <c r="C34" s="336" t="s">
        <v>559</v>
      </c>
      <c r="D34" s="336"/>
      <c r="E34" s="336"/>
      <c r="F34" s="336"/>
      <c r="G34" s="336"/>
      <c r="H34" s="196">
        <v>516</v>
      </c>
      <c r="I34" s="187"/>
      <c r="J34" s="210"/>
    </row>
    <row r="35" spans="2:10" ht="12.75">
      <c r="B35" s="195" t="s">
        <v>159</v>
      </c>
      <c r="C35" s="336" t="s">
        <v>560</v>
      </c>
      <c r="D35" s="336"/>
      <c r="E35" s="336"/>
      <c r="F35" s="336"/>
      <c r="G35" s="336"/>
      <c r="H35" s="196">
        <v>517</v>
      </c>
      <c r="I35" s="187">
        <v>13419</v>
      </c>
      <c r="J35" s="210">
        <v>10224</v>
      </c>
    </row>
    <row r="36" spans="2:10" ht="12.75">
      <c r="B36" s="195" t="s">
        <v>160</v>
      </c>
      <c r="C36" s="336" t="s">
        <v>561</v>
      </c>
      <c r="D36" s="336"/>
      <c r="E36" s="336"/>
      <c r="F36" s="336"/>
      <c r="G36" s="336"/>
      <c r="H36" s="196">
        <v>518</v>
      </c>
      <c r="I36" s="187">
        <v>50882</v>
      </c>
      <c r="J36" s="210">
        <v>123228</v>
      </c>
    </row>
    <row r="37" spans="2:10" ht="12.75">
      <c r="B37" s="195" t="s">
        <v>161</v>
      </c>
      <c r="C37" s="336" t="s">
        <v>562</v>
      </c>
      <c r="D37" s="336"/>
      <c r="E37" s="336"/>
      <c r="F37" s="336"/>
      <c r="G37" s="336"/>
      <c r="H37" s="196">
        <v>519</v>
      </c>
      <c r="I37" s="187"/>
      <c r="J37" s="210">
        <v>31009</v>
      </c>
    </row>
    <row r="38" spans="2:10" ht="12.75">
      <c r="B38" s="195" t="s">
        <v>162</v>
      </c>
      <c r="C38" s="337" t="s">
        <v>563</v>
      </c>
      <c r="D38" s="337"/>
      <c r="E38" s="337"/>
      <c r="F38" s="337"/>
      <c r="G38" s="337"/>
      <c r="H38" s="196">
        <v>520</v>
      </c>
      <c r="I38" s="424">
        <f>I39+I40+I41+I42</f>
        <v>475427</v>
      </c>
      <c r="J38" s="209">
        <f>J39+J40+J41+J42</f>
        <v>150000</v>
      </c>
    </row>
    <row r="39" spans="2:10" ht="12.75">
      <c r="B39" s="195" t="s">
        <v>163</v>
      </c>
      <c r="C39" s="336" t="s">
        <v>564</v>
      </c>
      <c r="D39" s="336"/>
      <c r="E39" s="336"/>
      <c r="F39" s="336"/>
      <c r="G39" s="336"/>
      <c r="H39" s="196">
        <v>521</v>
      </c>
      <c r="I39" s="425">
        <v>400000</v>
      </c>
      <c r="J39" s="210"/>
    </row>
    <row r="40" spans="2:10" ht="12.75">
      <c r="B40" s="195" t="s">
        <v>164</v>
      </c>
      <c r="C40" s="336" t="s">
        <v>565</v>
      </c>
      <c r="D40" s="336"/>
      <c r="E40" s="336"/>
      <c r="F40" s="336"/>
      <c r="G40" s="336"/>
      <c r="H40" s="196">
        <v>522</v>
      </c>
      <c r="I40" s="425">
        <v>75427</v>
      </c>
      <c r="J40" s="210"/>
    </row>
    <row r="41" spans="2:10" ht="12.75">
      <c r="B41" s="195" t="s">
        <v>165</v>
      </c>
      <c r="C41" s="336" t="s">
        <v>566</v>
      </c>
      <c r="D41" s="336"/>
      <c r="E41" s="336"/>
      <c r="F41" s="336"/>
      <c r="G41" s="336"/>
      <c r="H41" s="196">
        <v>523</v>
      </c>
      <c r="I41" s="425"/>
      <c r="J41" s="210"/>
    </row>
    <row r="42" spans="2:10" ht="12.75">
      <c r="B42" s="195" t="s">
        <v>166</v>
      </c>
      <c r="C42" s="336" t="s">
        <v>567</v>
      </c>
      <c r="D42" s="336"/>
      <c r="E42" s="336"/>
      <c r="F42" s="336"/>
      <c r="G42" s="336"/>
      <c r="H42" s="196">
        <v>524</v>
      </c>
      <c r="I42" s="425"/>
      <c r="J42" s="210">
        <v>150000</v>
      </c>
    </row>
    <row r="43" spans="2:10" ht="12.75">
      <c r="B43" s="195" t="s">
        <v>167</v>
      </c>
      <c r="C43" s="337" t="s">
        <v>568</v>
      </c>
      <c r="D43" s="337"/>
      <c r="E43" s="337"/>
      <c r="F43" s="337"/>
      <c r="G43" s="337"/>
      <c r="H43" s="196">
        <v>525</v>
      </c>
      <c r="I43" s="424"/>
      <c r="J43" s="209">
        <f>J31-J38</f>
        <v>214461</v>
      </c>
    </row>
    <row r="44" spans="2:10" ht="12.75">
      <c r="B44" s="195" t="s">
        <v>168</v>
      </c>
      <c r="C44" s="337" t="s">
        <v>569</v>
      </c>
      <c r="D44" s="337"/>
      <c r="E44" s="337"/>
      <c r="F44" s="337"/>
      <c r="G44" s="337"/>
      <c r="H44" s="196">
        <v>526</v>
      </c>
      <c r="I44" s="424">
        <f>I38-I31</f>
        <v>382384</v>
      </c>
      <c r="J44" s="209">
        <v>0</v>
      </c>
    </row>
    <row r="45" spans="2:10" ht="12.75">
      <c r="B45" s="195" t="s">
        <v>169</v>
      </c>
      <c r="C45" s="337" t="s">
        <v>570</v>
      </c>
      <c r="D45" s="337"/>
      <c r="E45" s="337"/>
      <c r="F45" s="337"/>
      <c r="G45" s="337"/>
      <c r="H45" s="196">
        <v>0</v>
      </c>
      <c r="I45" s="424"/>
      <c r="J45" s="209"/>
    </row>
    <row r="46" spans="2:10" ht="12.75">
      <c r="B46" s="195" t="s">
        <v>170</v>
      </c>
      <c r="C46" s="337" t="s">
        <v>571</v>
      </c>
      <c r="D46" s="337"/>
      <c r="E46" s="337"/>
      <c r="F46" s="337"/>
      <c r="G46" s="337"/>
      <c r="H46" s="196">
        <v>527</v>
      </c>
      <c r="I46" s="424">
        <f>I47+I48+I49+I50</f>
        <v>0</v>
      </c>
      <c r="J46" s="209">
        <f>J47+J48+J49+J50</f>
        <v>0</v>
      </c>
    </row>
    <row r="47" spans="2:10" ht="12.75">
      <c r="B47" s="195" t="s">
        <v>171</v>
      </c>
      <c r="C47" s="336" t="s">
        <v>572</v>
      </c>
      <c r="D47" s="336"/>
      <c r="E47" s="336"/>
      <c r="F47" s="336"/>
      <c r="G47" s="336"/>
      <c r="H47" s="196">
        <v>528</v>
      </c>
      <c r="I47" s="425"/>
      <c r="J47" s="210"/>
    </row>
    <row r="48" spans="2:10" ht="12.75">
      <c r="B48" s="195" t="s">
        <v>573</v>
      </c>
      <c r="C48" s="336" t="s">
        <v>574</v>
      </c>
      <c r="D48" s="336"/>
      <c r="E48" s="336"/>
      <c r="F48" s="336"/>
      <c r="G48" s="336"/>
      <c r="H48" s="196">
        <v>529</v>
      </c>
      <c r="I48" s="425"/>
      <c r="J48" s="210"/>
    </row>
    <row r="49" spans="2:10" ht="12.75">
      <c r="B49" s="195" t="s">
        <v>575</v>
      </c>
      <c r="C49" s="336" t="s">
        <v>576</v>
      </c>
      <c r="D49" s="336"/>
      <c r="E49" s="336"/>
      <c r="F49" s="336"/>
      <c r="G49" s="336"/>
      <c r="H49" s="196">
        <v>530</v>
      </c>
      <c r="I49" s="425"/>
      <c r="J49" s="210"/>
    </row>
    <row r="50" spans="2:10" ht="12.75">
      <c r="B50" s="195" t="s">
        <v>577</v>
      </c>
      <c r="C50" s="336" t="s">
        <v>578</v>
      </c>
      <c r="D50" s="336"/>
      <c r="E50" s="336"/>
      <c r="F50" s="336"/>
      <c r="G50" s="336"/>
      <c r="H50" s="196">
        <v>531</v>
      </c>
      <c r="I50" s="425"/>
      <c r="J50" s="210"/>
    </row>
    <row r="51" spans="2:10" ht="12.75">
      <c r="B51" s="195" t="s">
        <v>579</v>
      </c>
      <c r="C51" s="337" t="s">
        <v>580</v>
      </c>
      <c r="D51" s="337"/>
      <c r="E51" s="337"/>
      <c r="F51" s="337"/>
      <c r="G51" s="337"/>
      <c r="H51" s="196">
        <v>532</v>
      </c>
      <c r="I51" s="424">
        <f>I52+I53+I54+I55+I56+I57</f>
        <v>0</v>
      </c>
      <c r="J51" s="209">
        <f>J52+J53+J54+J55+J56+J57</f>
        <v>296940</v>
      </c>
    </row>
    <row r="52" spans="2:10" ht="12.75">
      <c r="B52" s="195" t="s">
        <v>581</v>
      </c>
      <c r="C52" s="336" t="s">
        <v>582</v>
      </c>
      <c r="D52" s="336"/>
      <c r="E52" s="336"/>
      <c r="F52" s="336"/>
      <c r="G52" s="336"/>
      <c r="H52" s="196">
        <v>533</v>
      </c>
      <c r="I52" s="425"/>
      <c r="J52" s="210"/>
    </row>
    <row r="53" spans="2:10" ht="12.75">
      <c r="B53" s="195" t="s">
        <v>583</v>
      </c>
      <c r="C53" s="336" t="s">
        <v>584</v>
      </c>
      <c r="D53" s="336"/>
      <c r="E53" s="336"/>
      <c r="F53" s="336"/>
      <c r="G53" s="336"/>
      <c r="H53" s="196">
        <v>534</v>
      </c>
      <c r="I53" s="425"/>
      <c r="J53" s="210"/>
    </row>
    <row r="54" spans="2:10" ht="12.75">
      <c r="B54" s="195" t="s">
        <v>585</v>
      </c>
      <c r="C54" s="336" t="s">
        <v>586</v>
      </c>
      <c r="D54" s="336"/>
      <c r="E54" s="336"/>
      <c r="F54" s="336"/>
      <c r="G54" s="336"/>
      <c r="H54" s="196">
        <v>535</v>
      </c>
      <c r="I54" s="425"/>
      <c r="J54" s="210"/>
    </row>
    <row r="55" spans="2:10" ht="12.75">
      <c r="B55" s="195" t="s">
        <v>587</v>
      </c>
      <c r="C55" s="336" t="s">
        <v>588</v>
      </c>
      <c r="D55" s="336"/>
      <c r="E55" s="336"/>
      <c r="F55" s="336"/>
      <c r="G55" s="336"/>
      <c r="H55" s="196">
        <v>536</v>
      </c>
      <c r="I55" s="425"/>
      <c r="J55" s="210"/>
    </row>
    <row r="56" spans="2:10" ht="12.75">
      <c r="B56" s="195" t="s">
        <v>589</v>
      </c>
      <c r="C56" s="336" t="s">
        <v>590</v>
      </c>
      <c r="D56" s="336"/>
      <c r="E56" s="336"/>
      <c r="F56" s="336"/>
      <c r="G56" s="336"/>
      <c r="H56" s="196">
        <v>537</v>
      </c>
      <c r="I56" s="425"/>
      <c r="J56" s="210">
        <v>296940</v>
      </c>
    </row>
    <row r="57" spans="2:10" ht="12.75">
      <c r="B57" s="195" t="s">
        <v>591</v>
      </c>
      <c r="C57" s="336" t="s">
        <v>592</v>
      </c>
      <c r="D57" s="336"/>
      <c r="E57" s="336"/>
      <c r="F57" s="336"/>
      <c r="G57" s="336"/>
      <c r="H57" s="196">
        <v>538</v>
      </c>
      <c r="I57" s="425"/>
      <c r="J57" s="210"/>
    </row>
    <row r="58" spans="2:10" ht="12.75">
      <c r="B58" s="195" t="s">
        <v>593</v>
      </c>
      <c r="C58" s="337" t="s">
        <v>594</v>
      </c>
      <c r="D58" s="337"/>
      <c r="E58" s="337"/>
      <c r="F58" s="337"/>
      <c r="G58" s="337"/>
      <c r="H58" s="196">
        <v>539</v>
      </c>
      <c r="I58" s="424">
        <f>I46-I51</f>
        <v>0</v>
      </c>
      <c r="J58" s="209"/>
    </row>
    <row r="59" spans="2:10" ht="12.75">
      <c r="B59" s="195" t="s">
        <v>595</v>
      </c>
      <c r="C59" s="337" t="s">
        <v>596</v>
      </c>
      <c r="D59" s="337"/>
      <c r="E59" s="337"/>
      <c r="F59" s="337"/>
      <c r="G59" s="337"/>
      <c r="H59" s="196">
        <v>540</v>
      </c>
      <c r="I59" s="424">
        <v>0</v>
      </c>
      <c r="J59" s="209">
        <f>J51-J46</f>
        <v>296940</v>
      </c>
    </row>
    <row r="60" spans="2:10" ht="12.75">
      <c r="B60" s="195" t="s">
        <v>597</v>
      </c>
      <c r="C60" s="337" t="s">
        <v>598</v>
      </c>
      <c r="D60" s="337"/>
      <c r="E60" s="337"/>
      <c r="F60" s="337"/>
      <c r="G60" s="337"/>
      <c r="H60" s="196">
        <v>541</v>
      </c>
      <c r="I60" s="424">
        <f>I18+I31+I46</f>
        <v>846646</v>
      </c>
      <c r="J60" s="209">
        <f>J18+J31+J46</f>
        <v>891135</v>
      </c>
    </row>
    <row r="61" spans="2:10" ht="12.75">
      <c r="B61" s="195" t="s">
        <v>599</v>
      </c>
      <c r="C61" s="337" t="s">
        <v>600</v>
      </c>
      <c r="D61" s="337"/>
      <c r="E61" s="337"/>
      <c r="F61" s="337"/>
      <c r="G61" s="337"/>
      <c r="H61" s="196">
        <v>542</v>
      </c>
      <c r="I61" s="424">
        <f>I22+I38+I51</f>
        <v>759427</v>
      </c>
      <c r="J61" s="209">
        <f>J22+J38+J51</f>
        <v>768645</v>
      </c>
    </row>
    <row r="62" spans="2:10" ht="12.75">
      <c r="B62" s="195" t="s">
        <v>601</v>
      </c>
      <c r="C62" s="337" t="s">
        <v>602</v>
      </c>
      <c r="D62" s="337"/>
      <c r="E62" s="337"/>
      <c r="F62" s="337"/>
      <c r="G62" s="337"/>
      <c r="H62" s="196">
        <v>543</v>
      </c>
      <c r="I62" s="424"/>
      <c r="J62" s="186">
        <f>J60-J61</f>
        <v>122490</v>
      </c>
    </row>
    <row r="63" spans="2:10" ht="12.75">
      <c r="B63" s="195" t="s">
        <v>603</v>
      </c>
      <c r="C63" s="337" t="s">
        <v>604</v>
      </c>
      <c r="D63" s="337"/>
      <c r="E63" s="337"/>
      <c r="F63" s="337"/>
      <c r="G63" s="337"/>
      <c r="H63" s="196">
        <v>544</v>
      </c>
      <c r="I63" s="424">
        <f>I61-I60</f>
        <v>-87219</v>
      </c>
      <c r="J63" s="209">
        <v>0</v>
      </c>
    </row>
    <row r="64" spans="2:10" ht="12.75">
      <c r="B64" s="195" t="s">
        <v>605</v>
      </c>
      <c r="C64" s="337" t="s">
        <v>606</v>
      </c>
      <c r="D64" s="337"/>
      <c r="E64" s="337"/>
      <c r="F64" s="337"/>
      <c r="G64" s="337"/>
      <c r="H64" s="196">
        <v>545</v>
      </c>
      <c r="I64" s="426">
        <v>162325</v>
      </c>
      <c r="J64" s="212">
        <v>39835</v>
      </c>
    </row>
    <row r="65" spans="2:10" ht="12.75">
      <c r="B65" s="195" t="s">
        <v>607</v>
      </c>
      <c r="C65" s="337" t="s">
        <v>608</v>
      </c>
      <c r="D65" s="337"/>
      <c r="E65" s="337"/>
      <c r="F65" s="337"/>
      <c r="G65" s="337"/>
      <c r="H65" s="196">
        <v>546</v>
      </c>
      <c r="I65" s="426"/>
      <c r="J65" s="212"/>
    </row>
    <row r="66" spans="2:10" ht="12.75">
      <c r="B66" s="195" t="s">
        <v>609</v>
      </c>
      <c r="C66" s="337" t="s">
        <v>610</v>
      </c>
      <c r="D66" s="337"/>
      <c r="E66" s="337"/>
      <c r="F66" s="337"/>
      <c r="G66" s="337"/>
      <c r="H66" s="196">
        <v>547</v>
      </c>
      <c r="I66" s="426"/>
      <c r="J66" s="212"/>
    </row>
    <row r="67" spans="2:10" ht="12.75">
      <c r="B67" s="203" t="s">
        <v>611</v>
      </c>
      <c r="C67" s="357" t="s">
        <v>612</v>
      </c>
      <c r="D67" s="357"/>
      <c r="E67" s="357"/>
      <c r="F67" s="357"/>
      <c r="G67" s="357"/>
      <c r="H67" s="204">
        <v>548</v>
      </c>
      <c r="I67" s="427">
        <f>I64+I62-I63+I65-I66</f>
        <v>249544</v>
      </c>
      <c r="J67" s="261">
        <f>J64+J62-J63+J65-J66</f>
        <v>162325</v>
      </c>
    </row>
    <row r="69" spans="2:10" ht="13.5" thickBot="1">
      <c r="B69" s="245" t="s">
        <v>110</v>
      </c>
      <c r="C69" s="227" t="s">
        <v>127</v>
      </c>
      <c r="F69" s="362" t="s">
        <v>118</v>
      </c>
      <c r="G69" s="353"/>
      <c r="H69" s="289"/>
      <c r="I69" s="290"/>
      <c r="J69" s="290"/>
    </row>
    <row r="70" spans="2:10" ht="13.5" thickBot="1">
      <c r="B70" s="245" t="s">
        <v>141</v>
      </c>
      <c r="C70" s="227" t="s">
        <v>61</v>
      </c>
      <c r="D70" s="227" t="s">
        <v>117</v>
      </c>
      <c r="E70" s="247" t="s">
        <v>119</v>
      </c>
      <c r="F70" s="249"/>
      <c r="G70" s="249"/>
      <c r="H70" s="291"/>
      <c r="I70" s="291"/>
      <c r="J70" s="291"/>
    </row>
  </sheetData>
  <sheetProtection/>
  <mergeCells count="71">
    <mergeCell ref="H70:J70"/>
    <mergeCell ref="B14:B15"/>
    <mergeCell ref="C14:G15"/>
    <mergeCell ref="H14:H15"/>
    <mergeCell ref="I14:J14"/>
    <mergeCell ref="C16:G16"/>
    <mergeCell ref="C17:G17"/>
    <mergeCell ref="C18:G18"/>
    <mergeCell ref="C19:G19"/>
    <mergeCell ref="C20:G20"/>
    <mergeCell ref="C27:G27"/>
    <mergeCell ref="C28:G28"/>
    <mergeCell ref="C21:G21"/>
    <mergeCell ref="C22:G22"/>
    <mergeCell ref="C23:G23"/>
    <mergeCell ref="C24:G24"/>
    <mergeCell ref="C25:G25"/>
    <mergeCell ref="C26:G26"/>
    <mergeCell ref="C48:G48"/>
    <mergeCell ref="C41:G41"/>
    <mergeCell ref="C42:G42"/>
    <mergeCell ref="C43:G43"/>
    <mergeCell ref="C44:G44"/>
    <mergeCell ref="C46:G46"/>
    <mergeCell ref="H13:J13"/>
    <mergeCell ref="C55:G55"/>
    <mergeCell ref="C56:G56"/>
    <mergeCell ref="C61:G61"/>
    <mergeCell ref="C39:G39"/>
    <mergeCell ref="C33:G33"/>
    <mergeCell ref="C34:G34"/>
    <mergeCell ref="C35:G35"/>
    <mergeCell ref="C36:G36"/>
    <mergeCell ref="C29:G29"/>
    <mergeCell ref="J1:L1"/>
    <mergeCell ref="B10:J10"/>
    <mergeCell ref="B11:J11"/>
    <mergeCell ref="B12:J12"/>
    <mergeCell ref="J2:L2"/>
    <mergeCell ref="B3:D4"/>
    <mergeCell ref="B5:E5"/>
    <mergeCell ref="F69:G69"/>
    <mergeCell ref="H69:J69"/>
    <mergeCell ref="J3:L3"/>
    <mergeCell ref="J4:L4"/>
    <mergeCell ref="J5:L5"/>
    <mergeCell ref="J6:L6"/>
    <mergeCell ref="C66:G66"/>
    <mergeCell ref="C59:G59"/>
    <mergeCell ref="C67:G67"/>
    <mergeCell ref="C60:G60"/>
    <mergeCell ref="C49:G49"/>
    <mergeCell ref="C50:G50"/>
    <mergeCell ref="C45:G45"/>
    <mergeCell ref="C30:G30"/>
    <mergeCell ref="C31:G31"/>
    <mergeCell ref="C32:G32"/>
    <mergeCell ref="C40:G40"/>
    <mergeCell ref="C37:G37"/>
    <mergeCell ref="C38:G38"/>
    <mergeCell ref="C47:G47"/>
    <mergeCell ref="C65:G65"/>
    <mergeCell ref="C53:G53"/>
    <mergeCell ref="C54:G54"/>
    <mergeCell ref="C51:G51"/>
    <mergeCell ref="C52:G52"/>
    <mergeCell ref="C63:G63"/>
    <mergeCell ref="C64:G64"/>
    <mergeCell ref="C57:G57"/>
    <mergeCell ref="C58:G58"/>
    <mergeCell ref="C62:G62"/>
  </mergeCells>
  <dataValidations count="2">
    <dataValidation type="whole" operator="greaterThanOrEqual" allowBlank="1" showInputMessage="1" showErrorMessage="1" prompt="U ovo polje se ne unosi iznos.&#10;Polje se automatski računa u skladu sa formulom." errorTitle="Graška" error="Unose se vrijednosti u konvertibilnim markama, bez decimalnih mjesta. Nije dozvoljen unos negativnih brojeva." sqref="I18:J18 I67:J67 I46:J46 I22:J22 I51:J51 I28:J29 I43:J44 I38:J38 I31:J31 I58:J63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19:J21 I17:J17 I23:J27 I30:J30 I32:J37 I39:J42 I45:J45 I47:J50 I52:J57">
      <formula1>0</formula1>
    </dataValidation>
  </dataValidations>
  <printOptions/>
  <pageMargins left="0.1968503937007874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3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.7109375" style="0" customWidth="1"/>
    <col min="2" max="2" width="13.8515625" style="0" customWidth="1"/>
    <col min="3" max="3" width="42.00390625" style="0" customWidth="1"/>
    <col min="7" max="7" width="11.7109375" style="0" customWidth="1"/>
  </cols>
  <sheetData>
    <row r="1" spans="2:11" ht="12.75">
      <c r="B1" s="216" t="s">
        <v>144</v>
      </c>
      <c r="H1" s="266" t="s">
        <v>108</v>
      </c>
      <c r="I1" s="367"/>
      <c r="J1" s="367"/>
      <c r="K1" s="367"/>
    </row>
    <row r="2" spans="2:10" ht="12.75">
      <c r="B2" s="216" t="s">
        <v>143</v>
      </c>
      <c r="H2" s="267" t="s">
        <v>122</v>
      </c>
      <c r="I2" s="265"/>
      <c r="J2" s="265"/>
    </row>
    <row r="3" spans="2:10" ht="12.75">
      <c r="B3" s="302" t="s">
        <v>105</v>
      </c>
      <c r="C3" s="302"/>
      <c r="D3" s="302"/>
      <c r="H3" s="250" t="s">
        <v>109</v>
      </c>
      <c r="I3" s="250"/>
      <c r="J3" s="250"/>
    </row>
    <row r="4" spans="2:10" ht="12.75">
      <c r="B4" s="302"/>
      <c r="C4" s="302"/>
      <c r="D4" s="302"/>
      <c r="H4" s="250" t="s">
        <v>109</v>
      </c>
      <c r="I4" s="250"/>
      <c r="J4" s="250"/>
    </row>
    <row r="5" spans="2:10" ht="12.75">
      <c r="B5" s="303" t="s">
        <v>138</v>
      </c>
      <c r="C5" s="303"/>
      <c r="D5" s="303"/>
      <c r="E5" s="303"/>
      <c r="H5" s="250" t="s">
        <v>109</v>
      </c>
      <c r="I5" s="250"/>
      <c r="J5" s="250"/>
    </row>
    <row r="6" spans="2:10" ht="13.5" thickBot="1">
      <c r="B6" s="216" t="s">
        <v>106</v>
      </c>
      <c r="C6" s="259" t="s">
        <v>131</v>
      </c>
      <c r="H6" s="248" t="s">
        <v>109</v>
      </c>
      <c r="I6" s="248"/>
      <c r="J6" s="248"/>
    </row>
    <row r="7" spans="2:3" ht="12.75">
      <c r="B7" s="216" t="s">
        <v>107</v>
      </c>
      <c r="C7" s="260" t="s">
        <v>121</v>
      </c>
    </row>
    <row r="8" spans="2:10" ht="15.75">
      <c r="B8" s="364" t="s">
        <v>132</v>
      </c>
      <c r="C8" s="364"/>
      <c r="D8" s="364"/>
      <c r="E8" s="364"/>
      <c r="F8" s="364"/>
      <c r="G8" s="364"/>
      <c r="H8" s="364"/>
      <c r="I8" s="364"/>
      <c r="J8" s="364"/>
    </row>
    <row r="9" spans="2:10" ht="12.75">
      <c r="B9" s="365" t="s">
        <v>133</v>
      </c>
      <c r="C9" s="365"/>
      <c r="D9" s="365"/>
      <c r="E9" s="365"/>
      <c r="F9" s="365"/>
      <c r="G9" s="365"/>
      <c r="H9" s="365"/>
      <c r="I9" s="365"/>
      <c r="J9" s="365"/>
    </row>
    <row r="10" spans="2:10" ht="12.75">
      <c r="B10" s="365" t="s">
        <v>64</v>
      </c>
      <c r="C10" s="365"/>
      <c r="D10" s="365"/>
      <c r="E10" s="365"/>
      <c r="F10" s="365"/>
      <c r="G10" s="365"/>
      <c r="H10" s="365"/>
      <c r="I10" s="365"/>
      <c r="J10" s="365"/>
    </row>
    <row r="11" spans="8:10" ht="12.75">
      <c r="H11" s="368" t="s">
        <v>126</v>
      </c>
      <c r="I11" s="356"/>
      <c r="J11" s="356"/>
    </row>
    <row r="12" spans="2:10" ht="12.75">
      <c r="B12" s="347" t="s">
        <v>306</v>
      </c>
      <c r="C12" s="335" t="s">
        <v>307</v>
      </c>
      <c r="D12" s="335"/>
      <c r="E12" s="335"/>
      <c r="F12" s="335"/>
      <c r="G12" s="335"/>
      <c r="H12" s="326" t="s">
        <v>308</v>
      </c>
      <c r="I12" s="335" t="s">
        <v>518</v>
      </c>
      <c r="J12" s="351"/>
    </row>
    <row r="13" spans="2:10" ht="25.5">
      <c r="B13" s="358"/>
      <c r="C13" s="359"/>
      <c r="D13" s="359"/>
      <c r="E13" s="359"/>
      <c r="F13" s="359"/>
      <c r="G13" s="359"/>
      <c r="H13" s="360"/>
      <c r="I13" s="39" t="s">
        <v>519</v>
      </c>
      <c r="J13" s="40" t="s">
        <v>520</v>
      </c>
    </row>
    <row r="14" spans="2:10" ht="12.75">
      <c r="B14" s="21">
        <v>1</v>
      </c>
      <c r="C14" s="361">
        <v>2</v>
      </c>
      <c r="D14" s="361"/>
      <c r="E14" s="361"/>
      <c r="F14" s="361"/>
      <c r="G14" s="361"/>
      <c r="H14" s="22">
        <v>3</v>
      </c>
      <c r="I14" s="41">
        <v>4</v>
      </c>
      <c r="J14" s="42">
        <v>5</v>
      </c>
    </row>
    <row r="15" spans="2:10" ht="12.75">
      <c r="B15" s="43">
        <v>10</v>
      </c>
      <c r="C15" s="377" t="s">
        <v>613</v>
      </c>
      <c r="D15" s="377"/>
      <c r="E15" s="377"/>
      <c r="F15" s="377"/>
      <c r="G15" s="377"/>
      <c r="H15" s="44">
        <v>601</v>
      </c>
      <c r="I15" s="45"/>
      <c r="J15" s="46"/>
    </row>
    <row r="16" spans="2:10" ht="12.75">
      <c r="B16" s="47" t="s">
        <v>614</v>
      </c>
      <c r="C16" s="369" t="s">
        <v>615</v>
      </c>
      <c r="D16" s="369"/>
      <c r="E16" s="369"/>
      <c r="F16" s="369"/>
      <c r="G16" s="369"/>
      <c r="H16" s="6">
        <v>602</v>
      </c>
      <c r="I16" s="7"/>
      <c r="J16" s="8"/>
    </row>
    <row r="17" spans="2:10" ht="12.75">
      <c r="B17" s="48" t="s">
        <v>616</v>
      </c>
      <c r="C17" s="370" t="s">
        <v>617</v>
      </c>
      <c r="D17" s="370"/>
      <c r="E17" s="370"/>
      <c r="F17" s="370"/>
      <c r="G17" s="370"/>
      <c r="H17" s="49">
        <v>603</v>
      </c>
      <c r="I17" s="9"/>
      <c r="J17" s="10"/>
    </row>
    <row r="18" spans="2:10" ht="12.75">
      <c r="B18" s="47" t="s">
        <v>618</v>
      </c>
      <c r="C18" s="369" t="s">
        <v>619</v>
      </c>
      <c r="D18" s="369"/>
      <c r="E18" s="369"/>
      <c r="F18" s="369"/>
      <c r="G18" s="369"/>
      <c r="H18" s="6">
        <v>604</v>
      </c>
      <c r="I18" s="7"/>
      <c r="J18" s="8"/>
    </row>
    <row r="19" spans="2:10" ht="12.75">
      <c r="B19" s="48" t="s">
        <v>620</v>
      </c>
      <c r="C19" s="370" t="s">
        <v>621</v>
      </c>
      <c r="D19" s="370"/>
      <c r="E19" s="370"/>
      <c r="F19" s="370"/>
      <c r="G19" s="370"/>
      <c r="H19" s="49">
        <v>605</v>
      </c>
      <c r="I19" s="9">
        <v>57208</v>
      </c>
      <c r="J19" s="10">
        <v>24667</v>
      </c>
    </row>
    <row r="20" spans="2:10" ht="12.75">
      <c r="B20" s="47" t="s">
        <v>622</v>
      </c>
      <c r="C20" s="369" t="s">
        <v>623</v>
      </c>
      <c r="D20" s="369"/>
      <c r="E20" s="369"/>
      <c r="F20" s="369"/>
      <c r="G20" s="369"/>
      <c r="H20" s="6">
        <v>606</v>
      </c>
      <c r="I20" s="7"/>
      <c r="J20" s="8"/>
    </row>
    <row r="21" spans="2:10" ht="12.75">
      <c r="B21" s="48" t="s">
        <v>624</v>
      </c>
      <c r="C21" s="370" t="s">
        <v>625</v>
      </c>
      <c r="D21" s="370"/>
      <c r="E21" s="370"/>
      <c r="F21" s="370"/>
      <c r="G21" s="370"/>
      <c r="H21" s="49">
        <v>607</v>
      </c>
      <c r="I21" s="9"/>
      <c r="J21" s="10"/>
    </row>
    <row r="22" spans="2:10" ht="12.75">
      <c r="B22" s="47" t="s">
        <v>626</v>
      </c>
      <c r="C22" s="369" t="s">
        <v>627</v>
      </c>
      <c r="D22" s="369"/>
      <c r="E22" s="369"/>
      <c r="F22" s="369"/>
      <c r="G22" s="369"/>
      <c r="H22" s="6">
        <v>608</v>
      </c>
      <c r="I22" s="7"/>
      <c r="J22" s="8"/>
    </row>
    <row r="23" spans="2:10" ht="12.75">
      <c r="B23" s="48" t="s">
        <v>628</v>
      </c>
      <c r="C23" s="370" t="s">
        <v>629</v>
      </c>
      <c r="D23" s="370"/>
      <c r="E23" s="370"/>
      <c r="F23" s="370"/>
      <c r="G23" s="370"/>
      <c r="H23" s="49">
        <v>609</v>
      </c>
      <c r="I23" s="9"/>
      <c r="J23" s="10"/>
    </row>
    <row r="24" spans="2:10" ht="12.75">
      <c r="B24" s="47" t="s">
        <v>630</v>
      </c>
      <c r="C24" s="369" t="s">
        <v>631</v>
      </c>
      <c r="D24" s="369"/>
      <c r="E24" s="369"/>
      <c r="F24" s="369"/>
      <c r="G24" s="369"/>
      <c r="H24" s="6">
        <v>610</v>
      </c>
      <c r="I24" s="7"/>
      <c r="J24" s="8"/>
    </row>
    <row r="25" spans="2:10" ht="12.75">
      <c r="B25" s="48" t="s">
        <v>632</v>
      </c>
      <c r="C25" s="370" t="s">
        <v>633</v>
      </c>
      <c r="D25" s="370"/>
      <c r="E25" s="370"/>
      <c r="F25" s="370"/>
      <c r="G25" s="370"/>
      <c r="H25" s="49">
        <v>611</v>
      </c>
      <c r="I25" s="9"/>
      <c r="J25" s="10"/>
    </row>
    <row r="26" spans="2:10" ht="12.75">
      <c r="B26" s="47" t="s">
        <v>634</v>
      </c>
      <c r="C26" s="369" t="s">
        <v>635</v>
      </c>
      <c r="D26" s="369"/>
      <c r="E26" s="369"/>
      <c r="F26" s="369"/>
      <c r="G26" s="369"/>
      <c r="H26" s="6">
        <v>612</v>
      </c>
      <c r="I26" s="7"/>
      <c r="J26" s="8"/>
    </row>
    <row r="27" spans="2:10" ht="12.75">
      <c r="B27" s="48" t="s">
        <v>636</v>
      </c>
      <c r="C27" s="370" t="s">
        <v>637</v>
      </c>
      <c r="D27" s="370"/>
      <c r="E27" s="370"/>
      <c r="F27" s="370"/>
      <c r="G27" s="370"/>
      <c r="H27" s="49">
        <v>613</v>
      </c>
      <c r="I27" s="9"/>
      <c r="J27" s="10"/>
    </row>
    <row r="28" spans="2:10" ht="12.75">
      <c r="B28" s="47" t="s">
        <v>638</v>
      </c>
      <c r="C28" s="369" t="s">
        <v>639</v>
      </c>
      <c r="D28" s="369"/>
      <c r="E28" s="369"/>
      <c r="F28" s="369"/>
      <c r="G28" s="369"/>
      <c r="H28" s="6">
        <v>614</v>
      </c>
      <c r="I28" s="282">
        <v>169144</v>
      </c>
      <c r="J28" s="8">
        <v>268653</v>
      </c>
    </row>
    <row r="29" spans="2:10" ht="12.75">
      <c r="B29" s="48" t="s">
        <v>640</v>
      </c>
      <c r="C29" s="370" t="s">
        <v>641</v>
      </c>
      <c r="D29" s="370"/>
      <c r="E29" s="370"/>
      <c r="F29" s="370"/>
      <c r="G29" s="370"/>
      <c r="H29" s="49">
        <v>615</v>
      </c>
      <c r="I29" s="9"/>
      <c r="J29" s="10"/>
    </row>
    <row r="30" spans="2:10" ht="12.75">
      <c r="B30" s="47" t="s">
        <v>642</v>
      </c>
      <c r="C30" s="369" t="s">
        <v>643</v>
      </c>
      <c r="D30" s="369"/>
      <c r="E30" s="369"/>
      <c r="F30" s="369"/>
      <c r="G30" s="369"/>
      <c r="H30" s="6">
        <v>616</v>
      </c>
      <c r="I30" s="7"/>
      <c r="J30" s="8"/>
    </row>
    <row r="31" spans="2:10" ht="12.75">
      <c r="B31" s="50">
        <v>65</v>
      </c>
      <c r="C31" s="376" t="s">
        <v>644</v>
      </c>
      <c r="D31" s="376"/>
      <c r="E31" s="376"/>
      <c r="F31" s="376"/>
      <c r="G31" s="376"/>
      <c r="H31" s="51">
        <v>617</v>
      </c>
      <c r="I31" s="11">
        <f>I32+I35+I36+I37+I38+I39+I40</f>
        <v>3923</v>
      </c>
      <c r="J31" s="11">
        <f>J32+J35+J36+J37+J38+J39+J40</f>
        <v>0</v>
      </c>
    </row>
    <row r="32" spans="2:10" ht="12.75">
      <c r="B32" s="47">
        <v>650</v>
      </c>
      <c r="C32" s="369" t="s">
        <v>645</v>
      </c>
      <c r="D32" s="369"/>
      <c r="E32" s="369"/>
      <c r="F32" s="369"/>
      <c r="G32" s="369"/>
      <c r="H32" s="6">
        <v>618</v>
      </c>
      <c r="I32" s="7"/>
      <c r="J32" s="8"/>
    </row>
    <row r="33" spans="2:10" ht="12.75">
      <c r="B33" s="48" t="s">
        <v>646</v>
      </c>
      <c r="C33" s="370" t="s">
        <v>647</v>
      </c>
      <c r="D33" s="370"/>
      <c r="E33" s="370"/>
      <c r="F33" s="370"/>
      <c r="G33" s="370"/>
      <c r="H33" s="49">
        <v>619</v>
      </c>
      <c r="I33" s="9"/>
      <c r="J33" s="10"/>
    </row>
    <row r="34" spans="2:10" ht="12.75">
      <c r="B34" s="47" t="s">
        <v>646</v>
      </c>
      <c r="C34" s="369" t="s">
        <v>648</v>
      </c>
      <c r="D34" s="369"/>
      <c r="E34" s="369"/>
      <c r="F34" s="369"/>
      <c r="G34" s="369"/>
      <c r="H34" s="6">
        <v>620</v>
      </c>
      <c r="I34" s="7"/>
      <c r="J34" s="8"/>
    </row>
    <row r="35" spans="2:10" ht="12.75">
      <c r="B35" s="48">
        <v>651</v>
      </c>
      <c r="C35" s="370" t="s">
        <v>649</v>
      </c>
      <c r="D35" s="370"/>
      <c r="E35" s="370"/>
      <c r="F35" s="370"/>
      <c r="G35" s="370"/>
      <c r="H35" s="49">
        <v>621</v>
      </c>
      <c r="I35" s="9"/>
      <c r="J35" s="10"/>
    </row>
    <row r="36" spans="2:10" ht="12.75">
      <c r="B36" s="47">
        <v>652</v>
      </c>
      <c r="C36" s="369" t="s">
        <v>650</v>
      </c>
      <c r="D36" s="369"/>
      <c r="E36" s="369"/>
      <c r="F36" s="369"/>
      <c r="G36" s="369"/>
      <c r="H36" s="6">
        <v>622</v>
      </c>
      <c r="I36" s="7"/>
      <c r="J36" s="8"/>
    </row>
    <row r="37" spans="2:10" ht="12.75">
      <c r="B37" s="48">
        <v>653</v>
      </c>
      <c r="C37" s="370" t="s">
        <v>651</v>
      </c>
      <c r="D37" s="370"/>
      <c r="E37" s="370"/>
      <c r="F37" s="370"/>
      <c r="G37" s="370"/>
      <c r="H37" s="49">
        <v>623</v>
      </c>
      <c r="I37" s="9"/>
      <c r="J37" s="10"/>
    </row>
    <row r="38" spans="2:10" ht="12.75">
      <c r="B38" s="47">
        <v>654</v>
      </c>
      <c r="C38" s="369" t="s">
        <v>652</v>
      </c>
      <c r="D38" s="369"/>
      <c r="E38" s="369"/>
      <c r="F38" s="369"/>
      <c r="G38" s="369"/>
      <c r="H38" s="6">
        <v>624</v>
      </c>
      <c r="I38" s="7"/>
      <c r="J38" s="8"/>
    </row>
    <row r="39" spans="2:10" ht="12.75">
      <c r="B39" s="48">
        <v>655</v>
      </c>
      <c r="C39" s="370" t="s">
        <v>653</v>
      </c>
      <c r="D39" s="370"/>
      <c r="E39" s="370"/>
      <c r="F39" s="370"/>
      <c r="G39" s="370"/>
      <c r="H39" s="49">
        <v>625</v>
      </c>
      <c r="I39" s="9">
        <v>3923</v>
      </c>
      <c r="J39" s="10"/>
    </row>
    <row r="40" spans="2:10" ht="12.75">
      <c r="B40" s="47">
        <v>659</v>
      </c>
      <c r="C40" s="369" t="s">
        <v>654</v>
      </c>
      <c r="D40" s="369"/>
      <c r="E40" s="369"/>
      <c r="F40" s="369"/>
      <c r="G40" s="369"/>
      <c r="H40" s="6">
        <v>626</v>
      </c>
      <c r="I40" s="7"/>
      <c r="J40" s="8"/>
    </row>
    <row r="41" spans="2:10" ht="12.75">
      <c r="B41" s="50" t="s">
        <v>655</v>
      </c>
      <c r="C41" s="376" t="s">
        <v>656</v>
      </c>
      <c r="D41" s="376"/>
      <c r="E41" s="376"/>
      <c r="F41" s="376"/>
      <c r="G41" s="376"/>
      <c r="H41" s="51">
        <v>627</v>
      </c>
      <c r="I41" s="16">
        <v>567955</v>
      </c>
      <c r="J41" s="17">
        <v>70680</v>
      </c>
    </row>
    <row r="42" spans="2:10" ht="12.75">
      <c r="B42" s="47" t="s">
        <v>657</v>
      </c>
      <c r="C42" s="369" t="s">
        <v>658</v>
      </c>
      <c r="D42" s="369"/>
      <c r="E42" s="369"/>
      <c r="F42" s="369"/>
      <c r="G42" s="369"/>
      <c r="H42" s="6">
        <v>628</v>
      </c>
      <c r="I42" s="7">
        <v>550659</v>
      </c>
      <c r="J42" s="8">
        <v>57903</v>
      </c>
    </row>
    <row r="43" spans="2:10" ht="12.75">
      <c r="B43" s="48" t="s">
        <v>659</v>
      </c>
      <c r="C43" s="370" t="s">
        <v>660</v>
      </c>
      <c r="D43" s="370"/>
      <c r="E43" s="370"/>
      <c r="F43" s="370"/>
      <c r="G43" s="370"/>
      <c r="H43" s="49">
        <v>629</v>
      </c>
      <c r="I43" s="9"/>
      <c r="J43" s="10"/>
    </row>
    <row r="44" spans="2:10" ht="12.75">
      <c r="B44" s="47">
        <v>678</v>
      </c>
      <c r="C44" s="369" t="s">
        <v>661</v>
      </c>
      <c r="D44" s="369"/>
      <c r="E44" s="369"/>
      <c r="F44" s="369"/>
      <c r="G44" s="369"/>
      <c r="H44" s="6">
        <v>630</v>
      </c>
      <c r="I44" s="7"/>
      <c r="J44" s="8"/>
    </row>
    <row r="45" spans="2:10" ht="12.75">
      <c r="B45" s="50">
        <v>51</v>
      </c>
      <c r="C45" s="376" t="s">
        <v>662</v>
      </c>
      <c r="D45" s="376"/>
      <c r="E45" s="376"/>
      <c r="F45" s="376"/>
      <c r="G45" s="376"/>
      <c r="H45" s="51">
        <v>631</v>
      </c>
      <c r="I45" s="16">
        <v>7637</v>
      </c>
      <c r="J45" s="17">
        <v>3674</v>
      </c>
    </row>
    <row r="46" spans="2:10" ht="12.75">
      <c r="B46" s="47">
        <v>513</v>
      </c>
      <c r="C46" s="369" t="s">
        <v>663</v>
      </c>
      <c r="D46" s="369"/>
      <c r="E46" s="369"/>
      <c r="F46" s="369"/>
      <c r="G46" s="369"/>
      <c r="H46" s="6">
        <v>632</v>
      </c>
      <c r="I46" s="7">
        <v>3194</v>
      </c>
      <c r="J46" s="8">
        <v>2039</v>
      </c>
    </row>
    <row r="47" spans="2:10" ht="12.75">
      <c r="B47" s="50">
        <v>52</v>
      </c>
      <c r="C47" s="376" t="s">
        <v>664</v>
      </c>
      <c r="D47" s="376"/>
      <c r="E47" s="376"/>
      <c r="F47" s="376"/>
      <c r="G47" s="376"/>
      <c r="H47" s="51">
        <v>633</v>
      </c>
      <c r="I47" s="16">
        <v>190811</v>
      </c>
      <c r="J47" s="17">
        <v>92708</v>
      </c>
    </row>
    <row r="48" spans="2:10" ht="12.75">
      <c r="B48" s="47">
        <v>525</v>
      </c>
      <c r="C48" s="369" t="s">
        <v>665</v>
      </c>
      <c r="D48" s="369"/>
      <c r="E48" s="369"/>
      <c r="F48" s="369"/>
      <c r="G48" s="369"/>
      <c r="H48" s="6">
        <v>634</v>
      </c>
      <c r="I48" s="7"/>
      <c r="J48" s="8"/>
    </row>
    <row r="49" spans="2:10" ht="12.75">
      <c r="B49" s="48" t="s">
        <v>666</v>
      </c>
      <c r="C49" s="370" t="s">
        <v>667</v>
      </c>
      <c r="D49" s="370"/>
      <c r="E49" s="370"/>
      <c r="F49" s="370"/>
      <c r="G49" s="370"/>
      <c r="H49" s="49">
        <v>635</v>
      </c>
      <c r="I49" s="9"/>
      <c r="J49" s="10"/>
    </row>
    <row r="50" spans="2:10" ht="12.75">
      <c r="B50" s="52">
        <v>53</v>
      </c>
      <c r="C50" s="375" t="s">
        <v>668</v>
      </c>
      <c r="D50" s="375"/>
      <c r="E50" s="375"/>
      <c r="F50" s="375"/>
      <c r="G50" s="375"/>
      <c r="H50" s="2">
        <v>636</v>
      </c>
      <c r="I50" s="3">
        <f>I51+I52+I53+I54+I55+I56+I57+I58</f>
        <v>29024</v>
      </c>
      <c r="J50" s="3">
        <f>J51+J52+J53+J54+J55+J56+J57+J58</f>
        <v>20049</v>
      </c>
    </row>
    <row r="51" spans="2:10" ht="12.75">
      <c r="B51" s="48">
        <v>530</v>
      </c>
      <c r="C51" s="370" t="s">
        <v>669</v>
      </c>
      <c r="D51" s="370"/>
      <c r="E51" s="370"/>
      <c r="F51" s="370"/>
      <c r="G51" s="370"/>
      <c r="H51" s="49">
        <v>637</v>
      </c>
      <c r="I51" s="9"/>
      <c r="J51" s="10"/>
    </row>
    <row r="52" spans="2:10" ht="12.75">
      <c r="B52" s="47">
        <v>531</v>
      </c>
      <c r="C52" s="369" t="s">
        <v>670</v>
      </c>
      <c r="D52" s="369"/>
      <c r="E52" s="369"/>
      <c r="F52" s="369"/>
      <c r="G52" s="369"/>
      <c r="H52" s="6">
        <v>638</v>
      </c>
      <c r="I52" s="7">
        <v>4493</v>
      </c>
      <c r="J52" s="8">
        <v>1901</v>
      </c>
    </row>
    <row r="53" spans="2:10" ht="12.75">
      <c r="B53" s="48" t="s">
        <v>671</v>
      </c>
      <c r="C53" s="370" t="s">
        <v>672</v>
      </c>
      <c r="D53" s="370"/>
      <c r="E53" s="370"/>
      <c r="F53" s="370"/>
      <c r="G53" s="370"/>
      <c r="H53" s="49">
        <v>639</v>
      </c>
      <c r="I53" s="9">
        <v>188</v>
      </c>
      <c r="J53" s="10">
        <v>431</v>
      </c>
    </row>
    <row r="54" spans="2:10" ht="12.75">
      <c r="B54" s="47" t="s">
        <v>671</v>
      </c>
      <c r="C54" s="369" t="s">
        <v>673</v>
      </c>
      <c r="D54" s="369"/>
      <c r="E54" s="369"/>
      <c r="F54" s="369"/>
      <c r="G54" s="369"/>
      <c r="H54" s="6">
        <v>640</v>
      </c>
      <c r="I54" s="7"/>
      <c r="J54" s="8"/>
    </row>
    <row r="55" spans="2:10" ht="12.75">
      <c r="B55" s="48">
        <v>533</v>
      </c>
      <c r="C55" s="370" t="s">
        <v>674</v>
      </c>
      <c r="D55" s="370"/>
      <c r="E55" s="370"/>
      <c r="F55" s="370"/>
      <c r="G55" s="370"/>
      <c r="H55" s="49">
        <v>641</v>
      </c>
      <c r="I55" s="9">
        <v>8872</v>
      </c>
      <c r="J55" s="10">
        <v>4780</v>
      </c>
    </row>
    <row r="56" spans="2:10" ht="12.75">
      <c r="B56" s="47" t="s">
        <v>675</v>
      </c>
      <c r="C56" s="369" t="s">
        <v>676</v>
      </c>
      <c r="D56" s="369"/>
      <c r="E56" s="369"/>
      <c r="F56" s="369"/>
      <c r="G56" s="369"/>
      <c r="H56" s="6">
        <v>642</v>
      </c>
      <c r="I56" s="7">
        <v>349</v>
      </c>
      <c r="J56" s="8"/>
    </row>
    <row r="57" spans="2:10" ht="12.75">
      <c r="B57" s="48" t="s">
        <v>677</v>
      </c>
      <c r="C57" s="370" t="s">
        <v>678</v>
      </c>
      <c r="D57" s="370"/>
      <c r="E57" s="370"/>
      <c r="F57" s="370"/>
      <c r="G57" s="370"/>
      <c r="H57" s="49">
        <v>643</v>
      </c>
      <c r="I57" s="9"/>
      <c r="J57" s="10"/>
    </row>
    <row r="58" spans="2:10" ht="12.75">
      <c r="B58" s="47">
        <v>539</v>
      </c>
      <c r="C58" s="369" t="s">
        <v>679</v>
      </c>
      <c r="D58" s="369"/>
      <c r="E58" s="369"/>
      <c r="F58" s="369"/>
      <c r="G58" s="369"/>
      <c r="H58" s="6">
        <v>644</v>
      </c>
      <c r="I58" s="7">
        <v>15122</v>
      </c>
      <c r="J58" s="8">
        <v>12937</v>
      </c>
    </row>
    <row r="59" spans="2:10" ht="12.75">
      <c r="B59" s="48" t="s">
        <v>680</v>
      </c>
      <c r="C59" s="370" t="s">
        <v>681</v>
      </c>
      <c r="D59" s="370"/>
      <c r="E59" s="370"/>
      <c r="F59" s="370"/>
      <c r="G59" s="370"/>
      <c r="H59" s="49">
        <v>645</v>
      </c>
      <c r="I59" s="9">
        <v>12935</v>
      </c>
      <c r="J59" s="10">
        <v>12206</v>
      </c>
    </row>
    <row r="60" spans="2:10" ht="12.75">
      <c r="B60" s="52">
        <v>55</v>
      </c>
      <c r="C60" s="375" t="s">
        <v>682</v>
      </c>
      <c r="D60" s="375"/>
      <c r="E60" s="375"/>
      <c r="F60" s="375"/>
      <c r="G60" s="375"/>
      <c r="H60" s="2">
        <v>646</v>
      </c>
      <c r="I60" s="3">
        <f>I61+I63+I64+I65+I66+I67+I68+I69</f>
        <v>56216</v>
      </c>
      <c r="J60" s="3">
        <f>J61+J63+J64+J65+J66+J67+J68+J69</f>
        <v>25320</v>
      </c>
    </row>
    <row r="61" spans="2:10" ht="12.75">
      <c r="B61" s="48">
        <v>550</v>
      </c>
      <c r="C61" s="370" t="s">
        <v>683</v>
      </c>
      <c r="D61" s="370"/>
      <c r="E61" s="370"/>
      <c r="F61" s="370"/>
      <c r="G61" s="370"/>
      <c r="H61" s="49">
        <v>647</v>
      </c>
      <c r="I61" s="9">
        <v>43409</v>
      </c>
      <c r="J61" s="10">
        <v>15087</v>
      </c>
    </row>
    <row r="62" spans="2:10" ht="12.75">
      <c r="B62" s="47" t="s">
        <v>684</v>
      </c>
      <c r="C62" s="369" t="s">
        <v>681</v>
      </c>
      <c r="D62" s="369"/>
      <c r="E62" s="369"/>
      <c r="F62" s="369"/>
      <c r="G62" s="369"/>
      <c r="H62" s="6">
        <v>648</v>
      </c>
      <c r="I62" s="7"/>
      <c r="J62" s="8"/>
    </row>
    <row r="63" spans="2:10" ht="12.75">
      <c r="B63" s="48">
        <v>551</v>
      </c>
      <c r="C63" s="370" t="s">
        <v>685</v>
      </c>
      <c r="D63" s="370"/>
      <c r="E63" s="370"/>
      <c r="F63" s="370"/>
      <c r="G63" s="370"/>
      <c r="H63" s="49">
        <v>649</v>
      </c>
      <c r="I63" s="9">
        <v>325</v>
      </c>
      <c r="J63" s="10">
        <v>178</v>
      </c>
    </row>
    <row r="64" spans="2:10" ht="12.75">
      <c r="B64" s="47">
        <v>552</v>
      </c>
      <c r="C64" s="369" t="s">
        <v>686</v>
      </c>
      <c r="D64" s="369"/>
      <c r="E64" s="369"/>
      <c r="F64" s="369"/>
      <c r="G64" s="369"/>
      <c r="H64" s="6">
        <v>650</v>
      </c>
      <c r="I64" s="7">
        <v>226</v>
      </c>
      <c r="J64" s="8"/>
    </row>
    <row r="65" spans="2:10" ht="12.75">
      <c r="B65" s="48">
        <v>553</v>
      </c>
      <c r="C65" s="370" t="s">
        <v>687</v>
      </c>
      <c r="D65" s="370"/>
      <c r="E65" s="370"/>
      <c r="F65" s="370"/>
      <c r="G65" s="370"/>
      <c r="H65" s="49">
        <v>651</v>
      </c>
      <c r="I65" s="9">
        <v>987</v>
      </c>
      <c r="J65" s="10">
        <v>491</v>
      </c>
    </row>
    <row r="66" spans="2:10" ht="12.75">
      <c r="B66" s="47">
        <v>554</v>
      </c>
      <c r="C66" s="369" t="s">
        <v>688</v>
      </c>
      <c r="D66" s="369"/>
      <c r="E66" s="369"/>
      <c r="F66" s="369"/>
      <c r="G66" s="369"/>
      <c r="H66" s="6">
        <v>652</v>
      </c>
      <c r="I66" s="7">
        <v>291</v>
      </c>
      <c r="J66" s="8">
        <v>290</v>
      </c>
    </row>
    <row r="67" spans="2:10" ht="12.75">
      <c r="B67" s="48" t="s">
        <v>689</v>
      </c>
      <c r="C67" s="370" t="s">
        <v>690</v>
      </c>
      <c r="D67" s="370"/>
      <c r="E67" s="370"/>
      <c r="F67" s="370"/>
      <c r="G67" s="370"/>
      <c r="H67" s="49">
        <v>653</v>
      </c>
      <c r="I67" s="9"/>
      <c r="J67" s="10"/>
    </row>
    <row r="68" spans="2:10" ht="12.75">
      <c r="B68" s="47" t="s">
        <v>689</v>
      </c>
      <c r="C68" s="369" t="s">
        <v>691</v>
      </c>
      <c r="D68" s="369"/>
      <c r="E68" s="369"/>
      <c r="F68" s="369"/>
      <c r="G68" s="369"/>
      <c r="H68" s="6">
        <v>654</v>
      </c>
      <c r="I68" s="7">
        <v>5698</v>
      </c>
      <c r="J68" s="8">
        <v>5929</v>
      </c>
    </row>
    <row r="69" spans="2:10" ht="12.75">
      <c r="B69" s="48">
        <v>559</v>
      </c>
      <c r="C69" s="370" t="s">
        <v>692</v>
      </c>
      <c r="D69" s="370"/>
      <c r="E69" s="370"/>
      <c r="F69" s="370"/>
      <c r="G69" s="370"/>
      <c r="H69" s="49">
        <v>655</v>
      </c>
      <c r="I69" s="9">
        <v>5280</v>
      </c>
      <c r="J69" s="10">
        <v>3345</v>
      </c>
    </row>
    <row r="70" spans="2:10" ht="12.75">
      <c r="B70" s="52">
        <v>0</v>
      </c>
      <c r="C70" s="375" t="s">
        <v>693</v>
      </c>
      <c r="D70" s="375"/>
      <c r="E70" s="375"/>
      <c r="F70" s="375"/>
      <c r="G70" s="375"/>
      <c r="H70" s="2">
        <v>0</v>
      </c>
      <c r="I70" s="14"/>
      <c r="J70" s="15"/>
    </row>
    <row r="71" spans="2:10" ht="12.75">
      <c r="B71" s="48" t="s">
        <v>694</v>
      </c>
      <c r="C71" s="370" t="s">
        <v>695</v>
      </c>
      <c r="D71" s="370"/>
      <c r="E71" s="370"/>
      <c r="F71" s="370"/>
      <c r="G71" s="370"/>
      <c r="H71" s="49">
        <v>656</v>
      </c>
      <c r="I71" s="9"/>
      <c r="J71" s="10"/>
    </row>
    <row r="72" spans="2:10" ht="12.75">
      <c r="B72" s="47" t="s">
        <v>696</v>
      </c>
      <c r="C72" s="369" t="s">
        <v>697</v>
      </c>
      <c r="D72" s="369"/>
      <c r="E72" s="369"/>
      <c r="F72" s="369"/>
      <c r="G72" s="369"/>
      <c r="H72" s="6">
        <v>657</v>
      </c>
      <c r="I72" s="7"/>
      <c r="J72" s="8"/>
    </row>
    <row r="73" spans="2:10" ht="12.75">
      <c r="B73" s="48">
        <v>479</v>
      </c>
      <c r="C73" s="370" t="s">
        <v>698</v>
      </c>
      <c r="D73" s="370"/>
      <c r="E73" s="370"/>
      <c r="F73" s="370"/>
      <c r="G73" s="370"/>
      <c r="H73" s="49">
        <v>658</v>
      </c>
      <c r="I73" s="9"/>
      <c r="J73" s="10"/>
    </row>
    <row r="74" spans="2:10" ht="12.75">
      <c r="B74" s="47">
        <v>279</v>
      </c>
      <c r="C74" s="369" t="s">
        <v>699</v>
      </c>
      <c r="D74" s="369"/>
      <c r="E74" s="369"/>
      <c r="F74" s="369"/>
      <c r="G74" s="369"/>
      <c r="H74" s="6">
        <v>659</v>
      </c>
      <c r="I74" s="7"/>
      <c r="J74" s="8"/>
    </row>
    <row r="75" spans="2:10" ht="12.75">
      <c r="B75" s="48">
        <v>271</v>
      </c>
      <c r="C75" s="370" t="s">
        <v>700</v>
      </c>
      <c r="D75" s="370"/>
      <c r="E75" s="370"/>
      <c r="F75" s="370"/>
      <c r="G75" s="370"/>
      <c r="H75" s="49">
        <v>660</v>
      </c>
      <c r="I75" s="9"/>
      <c r="J75" s="10"/>
    </row>
    <row r="76" spans="2:10" ht="12.75">
      <c r="B76" s="47">
        <v>484</v>
      </c>
      <c r="C76" s="369" t="s">
        <v>701</v>
      </c>
      <c r="D76" s="369"/>
      <c r="E76" s="369"/>
      <c r="F76" s="369"/>
      <c r="G76" s="369"/>
      <c r="H76" s="6">
        <v>661</v>
      </c>
      <c r="I76" s="7"/>
      <c r="J76" s="8"/>
    </row>
    <row r="77" spans="2:10" ht="12.75">
      <c r="B77" s="48">
        <v>480</v>
      </c>
      <c r="C77" s="371" t="s">
        <v>702</v>
      </c>
      <c r="D77" s="372"/>
      <c r="E77" s="372"/>
      <c r="F77" s="372"/>
      <c r="G77" s="373"/>
      <c r="H77" s="49">
        <v>662</v>
      </c>
      <c r="I77" s="9"/>
      <c r="J77" s="10"/>
    </row>
    <row r="78" spans="2:10" ht="12.75">
      <c r="B78" s="47">
        <v>0</v>
      </c>
      <c r="C78" s="369" t="s">
        <v>703</v>
      </c>
      <c r="D78" s="369"/>
      <c r="E78" s="369"/>
      <c r="F78" s="369"/>
      <c r="G78" s="369"/>
      <c r="H78" s="6">
        <v>663</v>
      </c>
      <c r="I78" s="7"/>
      <c r="J78" s="8"/>
    </row>
    <row r="79" spans="2:10" ht="12.75">
      <c r="B79" s="48">
        <v>0</v>
      </c>
      <c r="C79" s="371" t="s">
        <v>704</v>
      </c>
      <c r="D79" s="372"/>
      <c r="E79" s="372"/>
      <c r="F79" s="372"/>
      <c r="G79" s="373"/>
      <c r="H79" s="49">
        <v>664</v>
      </c>
      <c r="I79" s="9"/>
      <c r="J79" s="10"/>
    </row>
    <row r="80" spans="2:10" ht="12.75">
      <c r="B80" s="53">
        <v>0</v>
      </c>
      <c r="C80" s="374" t="s">
        <v>705</v>
      </c>
      <c r="D80" s="374"/>
      <c r="E80" s="374"/>
      <c r="F80" s="374"/>
      <c r="G80" s="374"/>
      <c r="H80" s="18">
        <v>665</v>
      </c>
      <c r="I80" s="54">
        <v>10848</v>
      </c>
      <c r="J80" s="55">
        <v>2928</v>
      </c>
    </row>
    <row r="82" spans="2:10" ht="13.5" thickBot="1">
      <c r="B82" s="245" t="s">
        <v>110</v>
      </c>
      <c r="C82" s="227" t="s">
        <v>127</v>
      </c>
      <c r="F82" s="362" t="s">
        <v>118</v>
      </c>
      <c r="G82" s="353"/>
      <c r="H82" s="289"/>
      <c r="I82" s="290"/>
      <c r="J82" s="290"/>
    </row>
    <row r="83" spans="2:10" ht="13.5" thickBot="1">
      <c r="B83" s="245" t="s">
        <v>141</v>
      </c>
      <c r="C83" s="227" t="s">
        <v>61</v>
      </c>
      <c r="D83" s="227" t="s">
        <v>128</v>
      </c>
      <c r="E83" s="247" t="s">
        <v>119</v>
      </c>
      <c r="F83" s="249"/>
      <c r="G83" s="249"/>
      <c r="H83" s="291" t="s">
        <v>139</v>
      </c>
      <c r="I83" s="291"/>
      <c r="J83" s="291"/>
    </row>
  </sheetData>
  <sheetProtection/>
  <mergeCells count="81">
    <mergeCell ref="C15:G15"/>
    <mergeCell ref="C16:G16"/>
    <mergeCell ref="C17:G17"/>
    <mergeCell ref="C18:G18"/>
    <mergeCell ref="C19:G19"/>
    <mergeCell ref="C20:G20"/>
    <mergeCell ref="C21:G21"/>
    <mergeCell ref="C22:G22"/>
    <mergeCell ref="H83:J83"/>
    <mergeCell ref="B12:B13"/>
    <mergeCell ref="C12:G13"/>
    <mergeCell ref="H12:H13"/>
    <mergeCell ref="I12:J12"/>
    <mergeCell ref="C14:G14"/>
    <mergeCell ref="C27:G27"/>
    <mergeCell ref="C28:G28"/>
    <mergeCell ref="C29:G29"/>
    <mergeCell ref="C30:G30"/>
    <mergeCell ref="C23:G23"/>
    <mergeCell ref="C24:G24"/>
    <mergeCell ref="C25:G25"/>
    <mergeCell ref="C26:G26"/>
    <mergeCell ref="C35:G35"/>
    <mergeCell ref="C36:G36"/>
    <mergeCell ref="C37:G37"/>
    <mergeCell ref="C38:G38"/>
    <mergeCell ref="C31:G31"/>
    <mergeCell ref="C32:G32"/>
    <mergeCell ref="C33:G33"/>
    <mergeCell ref="C34:G34"/>
    <mergeCell ref="C43:G43"/>
    <mergeCell ref="C44:G44"/>
    <mergeCell ref="C45:G45"/>
    <mergeCell ref="C46:G46"/>
    <mergeCell ref="C39:G39"/>
    <mergeCell ref="C40:G40"/>
    <mergeCell ref="C41:G41"/>
    <mergeCell ref="C42:G42"/>
    <mergeCell ref="C51:G51"/>
    <mergeCell ref="C52:G52"/>
    <mergeCell ref="C53:G53"/>
    <mergeCell ref="C54:G54"/>
    <mergeCell ref="C47:G47"/>
    <mergeCell ref="C48:G48"/>
    <mergeCell ref="C49:G49"/>
    <mergeCell ref="C50:G50"/>
    <mergeCell ref="C59:G59"/>
    <mergeCell ref="C60:G60"/>
    <mergeCell ref="C61:G61"/>
    <mergeCell ref="C62:G62"/>
    <mergeCell ref="C55:G55"/>
    <mergeCell ref="C56:G56"/>
    <mergeCell ref="C57:G57"/>
    <mergeCell ref="C58:G58"/>
    <mergeCell ref="C63:G63"/>
    <mergeCell ref="C75:G75"/>
    <mergeCell ref="C64:G64"/>
    <mergeCell ref="C65:G65"/>
    <mergeCell ref="C66:G66"/>
    <mergeCell ref="C67:G67"/>
    <mergeCell ref="C68:G68"/>
    <mergeCell ref="C69:G69"/>
    <mergeCell ref="C70:G70"/>
    <mergeCell ref="C71:G71"/>
    <mergeCell ref="C73:G73"/>
    <mergeCell ref="C74:G74"/>
    <mergeCell ref="F82:G82"/>
    <mergeCell ref="C77:G77"/>
    <mergeCell ref="C78:G78"/>
    <mergeCell ref="C79:G79"/>
    <mergeCell ref="C80:G80"/>
    <mergeCell ref="H82:J82"/>
    <mergeCell ref="I1:K1"/>
    <mergeCell ref="B8:J8"/>
    <mergeCell ref="B9:J9"/>
    <mergeCell ref="B10:J10"/>
    <mergeCell ref="H11:J11"/>
    <mergeCell ref="B3:D4"/>
    <mergeCell ref="B5:E5"/>
    <mergeCell ref="C76:G76"/>
    <mergeCell ref="C72:G72"/>
  </mergeCells>
  <dataValidations count="2"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31:J31 I60:J60 I50:J5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1:J59 I61:J80 I32:J49 I15:J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4">
      <selection activeCell="A12" sqref="A12:A13"/>
    </sheetView>
  </sheetViews>
  <sheetFormatPr defaultColWidth="9.140625" defaultRowHeight="12.75"/>
  <cols>
    <col min="1" max="1" width="7.00390625" style="0" customWidth="1"/>
    <col min="2" max="2" width="33.28125" style="0" customWidth="1"/>
    <col min="3" max="3" width="11.00390625" style="0" customWidth="1"/>
    <col min="4" max="4" width="8.57421875" style="0" customWidth="1"/>
    <col min="5" max="5" width="7.00390625" style="0" customWidth="1"/>
    <col min="8" max="8" width="6.8515625" style="0" customWidth="1"/>
    <col min="11" max="11" width="12.421875" style="0" customWidth="1"/>
    <col min="13" max="13" width="12.7109375" style="0" customWidth="1"/>
  </cols>
  <sheetData>
    <row r="1" spans="1:12" ht="12.75">
      <c r="A1" s="216" t="s">
        <v>144</v>
      </c>
      <c r="I1" s="222" t="s">
        <v>108</v>
      </c>
      <c r="J1" s="363"/>
      <c r="K1" s="363"/>
      <c r="L1" s="363"/>
    </row>
    <row r="2" spans="1:12" ht="12.75">
      <c r="A2" s="216" t="s">
        <v>145</v>
      </c>
      <c r="I2" s="218"/>
      <c r="J2" s="300" t="s">
        <v>122</v>
      </c>
      <c r="K2" s="300"/>
      <c r="L2" s="300"/>
    </row>
    <row r="3" spans="1:12" ht="12.75">
      <c r="A3" s="302" t="s">
        <v>105</v>
      </c>
      <c r="B3" s="302"/>
      <c r="C3" s="302"/>
      <c r="I3" s="218"/>
      <c r="J3" s="345" t="s">
        <v>109</v>
      </c>
      <c r="K3" s="345"/>
      <c r="L3" s="345"/>
    </row>
    <row r="4" spans="1:12" ht="12.75">
      <c r="A4" s="302"/>
      <c r="B4" s="302"/>
      <c r="C4" s="302"/>
      <c r="I4" s="218"/>
      <c r="J4" s="345" t="s">
        <v>109</v>
      </c>
      <c r="K4" s="345"/>
      <c r="L4" s="345"/>
    </row>
    <row r="5" spans="1:12" ht="12.75">
      <c r="A5" s="303" t="s">
        <v>138</v>
      </c>
      <c r="B5" s="303"/>
      <c r="C5" s="303"/>
      <c r="D5" s="303"/>
      <c r="I5" s="218"/>
      <c r="J5" s="345" t="s">
        <v>109</v>
      </c>
      <c r="K5" s="345"/>
      <c r="L5" s="345"/>
    </row>
    <row r="6" spans="1:12" ht="13.5" thickBot="1">
      <c r="A6" s="216" t="s">
        <v>106</v>
      </c>
      <c r="B6" s="259" t="s">
        <v>131</v>
      </c>
      <c r="I6" s="218"/>
      <c r="J6" s="343" t="s">
        <v>109</v>
      </c>
      <c r="K6" s="343"/>
      <c r="L6" s="343"/>
    </row>
    <row r="7" spans="1:2" ht="12.75">
      <c r="A7" s="216" t="s">
        <v>107</v>
      </c>
      <c r="B7" s="260" t="s">
        <v>121</v>
      </c>
    </row>
    <row r="9" spans="1:13" ht="15.75">
      <c r="A9" s="301" t="s">
        <v>134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</row>
    <row r="10" spans="1:13" ht="12.75">
      <c r="A10" s="297" t="s">
        <v>775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</row>
    <row r="11" spans="10:13" ht="12.75">
      <c r="J11" s="368" t="s">
        <v>126</v>
      </c>
      <c r="K11" s="356"/>
      <c r="L11" s="356"/>
      <c r="M11" s="356"/>
    </row>
    <row r="12" spans="1:13" ht="12.75">
      <c r="A12" s="318" t="s">
        <v>541</v>
      </c>
      <c r="B12" s="307" t="s">
        <v>706</v>
      </c>
      <c r="C12" s="400"/>
      <c r="D12" s="308"/>
      <c r="E12" s="335" t="s">
        <v>707</v>
      </c>
      <c r="F12" s="335"/>
      <c r="G12" s="335"/>
      <c r="H12" s="335"/>
      <c r="I12" s="335"/>
      <c r="J12" s="335"/>
      <c r="K12" s="335"/>
      <c r="L12" s="326" t="s">
        <v>708</v>
      </c>
      <c r="M12" s="313" t="s">
        <v>709</v>
      </c>
    </row>
    <row r="13" spans="1:13" ht="178.5">
      <c r="A13" s="399"/>
      <c r="B13" s="309"/>
      <c r="C13" s="401"/>
      <c r="D13" s="310"/>
      <c r="E13" s="39" t="s">
        <v>308</v>
      </c>
      <c r="F13" s="39" t="s">
        <v>710</v>
      </c>
      <c r="G13" s="39" t="s">
        <v>711</v>
      </c>
      <c r="H13" s="39" t="s">
        <v>712</v>
      </c>
      <c r="I13" s="39" t="s">
        <v>713</v>
      </c>
      <c r="J13" s="39" t="s">
        <v>714</v>
      </c>
      <c r="K13" s="39" t="s">
        <v>715</v>
      </c>
      <c r="L13" s="360"/>
      <c r="M13" s="314"/>
    </row>
    <row r="14" spans="1:13" ht="12.75">
      <c r="A14" s="56"/>
      <c r="B14" s="393">
        <v>1</v>
      </c>
      <c r="C14" s="394"/>
      <c r="D14" s="395"/>
      <c r="E14" s="22">
        <v>2</v>
      </c>
      <c r="F14" s="22">
        <v>3</v>
      </c>
      <c r="G14" s="22">
        <v>4</v>
      </c>
      <c r="H14" s="22">
        <v>5</v>
      </c>
      <c r="I14" s="22">
        <v>6</v>
      </c>
      <c r="J14" s="22">
        <v>7</v>
      </c>
      <c r="K14" s="22">
        <v>8</v>
      </c>
      <c r="L14" s="22">
        <v>9</v>
      </c>
      <c r="M14" s="23">
        <v>10</v>
      </c>
    </row>
    <row r="15" spans="1:13" ht="24.75" customHeight="1">
      <c r="A15" s="57" t="s">
        <v>146</v>
      </c>
      <c r="B15" s="396" t="s">
        <v>96</v>
      </c>
      <c r="C15" s="397"/>
      <c r="D15" s="398"/>
      <c r="E15" s="58">
        <v>901</v>
      </c>
      <c r="F15" s="59">
        <v>1560000</v>
      </c>
      <c r="G15" s="59">
        <v>30640</v>
      </c>
      <c r="H15" s="59"/>
      <c r="I15" s="59">
        <v>256000</v>
      </c>
      <c r="J15" s="59">
        <v>5653188</v>
      </c>
      <c r="K15" s="246">
        <f>SUM(F15+G15+H15+I15+J15)</f>
        <v>7499828</v>
      </c>
      <c r="L15" s="59"/>
      <c r="M15" s="1">
        <f>K15</f>
        <v>7499828</v>
      </c>
    </row>
    <row r="16" spans="1:13" ht="12.75">
      <c r="A16" s="60" t="s">
        <v>147</v>
      </c>
      <c r="B16" s="381" t="s">
        <v>716</v>
      </c>
      <c r="C16" s="382"/>
      <c r="D16" s="383"/>
      <c r="E16" s="61">
        <v>902</v>
      </c>
      <c r="F16" s="7"/>
      <c r="G16" s="7"/>
      <c r="H16" s="7"/>
      <c r="I16" s="7"/>
      <c r="J16" s="7"/>
      <c r="K16" s="12">
        <v>0</v>
      </c>
      <c r="L16" s="7"/>
      <c r="M16" s="13">
        <v>0</v>
      </c>
    </row>
    <row r="17" spans="1:13" ht="12.75">
      <c r="A17" s="62" t="s">
        <v>148</v>
      </c>
      <c r="B17" s="378" t="s">
        <v>717</v>
      </c>
      <c r="C17" s="379"/>
      <c r="D17" s="380"/>
      <c r="E17" s="63">
        <v>903</v>
      </c>
      <c r="F17" s="9"/>
      <c r="G17" s="9"/>
      <c r="H17" s="9"/>
      <c r="I17" s="9"/>
      <c r="J17" s="9"/>
      <c r="K17" s="4">
        <v>0</v>
      </c>
      <c r="L17" s="9"/>
      <c r="M17" s="5">
        <v>0</v>
      </c>
    </row>
    <row r="18" spans="1:13" ht="12.75">
      <c r="A18" s="64" t="s">
        <v>149</v>
      </c>
      <c r="B18" s="390" t="s">
        <v>97</v>
      </c>
      <c r="C18" s="391"/>
      <c r="D18" s="392"/>
      <c r="E18" s="65">
        <v>904</v>
      </c>
      <c r="F18" s="3">
        <f>F15+F16+F17</f>
        <v>1560000</v>
      </c>
      <c r="G18" s="3">
        <f aca="true" t="shared" si="0" ref="G18:M18">G15+G16+G17</f>
        <v>30640</v>
      </c>
      <c r="H18" s="3">
        <f t="shared" si="0"/>
        <v>0</v>
      </c>
      <c r="I18" s="3">
        <f t="shared" si="0"/>
        <v>256000</v>
      </c>
      <c r="J18" s="3">
        <f t="shared" si="0"/>
        <v>5653188</v>
      </c>
      <c r="K18" s="3">
        <f t="shared" si="0"/>
        <v>7499828</v>
      </c>
      <c r="L18" s="3">
        <f t="shared" si="0"/>
        <v>0</v>
      </c>
      <c r="M18" s="262">
        <f t="shared" si="0"/>
        <v>7499828</v>
      </c>
    </row>
    <row r="19" spans="1:13" ht="12.75">
      <c r="A19" s="62" t="s">
        <v>150</v>
      </c>
      <c r="B19" s="378" t="s">
        <v>718</v>
      </c>
      <c r="C19" s="379"/>
      <c r="D19" s="380"/>
      <c r="E19" s="63">
        <v>905</v>
      </c>
      <c r="F19" s="9"/>
      <c r="G19" s="9"/>
      <c r="H19" s="9"/>
      <c r="I19" s="9"/>
      <c r="J19" s="9"/>
      <c r="K19" s="4">
        <v>0</v>
      </c>
      <c r="L19" s="9"/>
      <c r="M19" s="5">
        <v>0</v>
      </c>
    </row>
    <row r="20" spans="1:13" ht="12.75">
      <c r="A20" s="60" t="s">
        <v>151</v>
      </c>
      <c r="B20" s="381" t="s">
        <v>719</v>
      </c>
      <c r="C20" s="382"/>
      <c r="D20" s="383"/>
      <c r="E20" s="61">
        <v>906</v>
      </c>
      <c r="F20" s="7"/>
      <c r="G20" s="7"/>
      <c r="H20" s="7"/>
      <c r="I20" s="7"/>
      <c r="J20" s="7"/>
      <c r="K20" s="12">
        <v>0</v>
      </c>
      <c r="L20" s="7"/>
      <c r="M20" s="13">
        <v>0</v>
      </c>
    </row>
    <row r="21" spans="1:13" ht="12.75">
      <c r="A21" s="62" t="s">
        <v>152</v>
      </c>
      <c r="B21" s="378" t="s">
        <v>720</v>
      </c>
      <c r="C21" s="379"/>
      <c r="D21" s="380"/>
      <c r="E21" s="63">
        <v>907</v>
      </c>
      <c r="F21" s="9"/>
      <c r="G21" s="9"/>
      <c r="H21" s="9"/>
      <c r="I21" s="9"/>
      <c r="J21" s="9"/>
      <c r="K21" s="4">
        <v>0</v>
      </c>
      <c r="L21" s="9"/>
      <c r="M21" s="5">
        <v>0</v>
      </c>
    </row>
    <row r="22" spans="1:13" ht="12.75">
      <c r="A22" s="60" t="s">
        <v>172</v>
      </c>
      <c r="B22" s="381" t="s">
        <v>721</v>
      </c>
      <c r="C22" s="382"/>
      <c r="D22" s="383"/>
      <c r="E22" s="61">
        <v>908</v>
      </c>
      <c r="F22" s="7"/>
      <c r="G22" s="7"/>
      <c r="H22" s="7"/>
      <c r="I22" s="7"/>
      <c r="J22" s="7">
        <v>758918</v>
      </c>
      <c r="K22" s="12">
        <f>J22</f>
        <v>758918</v>
      </c>
      <c r="L22" s="7"/>
      <c r="M22" s="13">
        <f>K22</f>
        <v>758918</v>
      </c>
    </row>
    <row r="23" spans="1:13" ht="12.75">
      <c r="A23" s="62" t="s">
        <v>173</v>
      </c>
      <c r="B23" s="378" t="s">
        <v>722</v>
      </c>
      <c r="C23" s="379"/>
      <c r="D23" s="380"/>
      <c r="E23" s="63">
        <v>909</v>
      </c>
      <c r="F23" s="9"/>
      <c r="G23" s="9"/>
      <c r="H23" s="9"/>
      <c r="I23" s="9"/>
      <c r="J23" s="9"/>
      <c r="K23" s="4">
        <v>0</v>
      </c>
      <c r="L23" s="9"/>
      <c r="M23" s="5">
        <v>0</v>
      </c>
    </row>
    <row r="24" spans="1:13" ht="12.75">
      <c r="A24" s="60" t="s">
        <v>174</v>
      </c>
      <c r="B24" s="381" t="s">
        <v>723</v>
      </c>
      <c r="C24" s="382"/>
      <c r="D24" s="383"/>
      <c r="E24" s="61">
        <v>910</v>
      </c>
      <c r="F24" s="7"/>
      <c r="G24" s="7"/>
      <c r="H24" s="7"/>
      <c r="I24" s="7"/>
      <c r="J24" s="7">
        <v>-310200</v>
      </c>
      <c r="K24" s="12">
        <v>-310200</v>
      </c>
      <c r="L24" s="7"/>
      <c r="M24" s="13">
        <v>-310200</v>
      </c>
    </row>
    <row r="25" spans="1:13" ht="12.75">
      <c r="A25" s="62" t="s">
        <v>175</v>
      </c>
      <c r="B25" s="378" t="s">
        <v>724</v>
      </c>
      <c r="C25" s="379"/>
      <c r="D25" s="380"/>
      <c r="E25" s="63">
        <v>911</v>
      </c>
      <c r="F25" s="9"/>
      <c r="G25" s="9"/>
      <c r="H25" s="9"/>
      <c r="I25" s="9"/>
      <c r="J25" s="9"/>
      <c r="K25" s="4">
        <v>0</v>
      </c>
      <c r="L25" s="9"/>
      <c r="M25" s="5">
        <v>0</v>
      </c>
    </row>
    <row r="26" spans="1:13" ht="12.75">
      <c r="A26" s="64" t="s">
        <v>176</v>
      </c>
      <c r="B26" s="390" t="s">
        <v>98</v>
      </c>
      <c r="C26" s="391"/>
      <c r="D26" s="392"/>
      <c r="E26" s="65">
        <v>912</v>
      </c>
      <c r="F26" s="3">
        <f>F18+F19+F20+F21+F22+F23+F24+F25</f>
        <v>1560000</v>
      </c>
      <c r="G26" s="3">
        <f aca="true" t="shared" si="1" ref="G26:M26">G18+G19+G20+G21+G22+G23+G24+G25</f>
        <v>30640</v>
      </c>
      <c r="H26" s="3">
        <f t="shared" si="1"/>
        <v>0</v>
      </c>
      <c r="I26" s="3">
        <f t="shared" si="1"/>
        <v>256000</v>
      </c>
      <c r="J26" s="3">
        <f t="shared" si="1"/>
        <v>6101906</v>
      </c>
      <c r="K26" s="3">
        <f t="shared" si="1"/>
        <v>7948546</v>
      </c>
      <c r="L26" s="3">
        <f t="shared" si="1"/>
        <v>0</v>
      </c>
      <c r="M26" s="262">
        <f t="shared" si="1"/>
        <v>7948546</v>
      </c>
    </row>
    <row r="27" spans="1:13" ht="12.75">
      <c r="A27" s="62" t="s">
        <v>153</v>
      </c>
      <c r="B27" s="378" t="s">
        <v>725</v>
      </c>
      <c r="C27" s="379"/>
      <c r="D27" s="380"/>
      <c r="E27" s="63">
        <v>913</v>
      </c>
      <c r="F27" s="9"/>
      <c r="G27" s="9"/>
      <c r="H27" s="9"/>
      <c r="I27" s="9"/>
      <c r="J27" s="9"/>
      <c r="K27" s="4">
        <v>0</v>
      </c>
      <c r="L27" s="9"/>
      <c r="M27" s="5">
        <v>0</v>
      </c>
    </row>
    <row r="28" spans="1:13" ht="12.75">
      <c r="A28" s="60" t="s">
        <v>154</v>
      </c>
      <c r="B28" s="381" t="s">
        <v>717</v>
      </c>
      <c r="C28" s="382"/>
      <c r="D28" s="383"/>
      <c r="E28" s="61">
        <v>914</v>
      </c>
      <c r="F28" s="7"/>
      <c r="G28" s="7"/>
      <c r="H28" s="7"/>
      <c r="I28" s="7"/>
      <c r="J28" s="7"/>
      <c r="K28" s="12">
        <v>0</v>
      </c>
      <c r="L28" s="7"/>
      <c r="M28" s="13">
        <v>0</v>
      </c>
    </row>
    <row r="29" spans="1:13" ht="12.75">
      <c r="A29" s="66" t="s">
        <v>155</v>
      </c>
      <c r="B29" s="387" t="s">
        <v>99</v>
      </c>
      <c r="C29" s="388"/>
      <c r="D29" s="389"/>
      <c r="E29" s="67">
        <v>915</v>
      </c>
      <c r="F29" s="11">
        <f>F26+F27+F28</f>
        <v>1560000</v>
      </c>
      <c r="G29" s="11">
        <f aca="true" t="shared" si="2" ref="G29:M29">G26+G27+G28</f>
        <v>30640</v>
      </c>
      <c r="H29" s="11">
        <f t="shared" si="2"/>
        <v>0</v>
      </c>
      <c r="I29" s="11">
        <f t="shared" si="2"/>
        <v>256000</v>
      </c>
      <c r="J29" s="11">
        <f t="shared" si="2"/>
        <v>6101906</v>
      </c>
      <c r="K29" s="11">
        <f t="shared" si="2"/>
        <v>7948546</v>
      </c>
      <c r="L29" s="11">
        <f t="shared" si="2"/>
        <v>0</v>
      </c>
      <c r="M29" s="263">
        <f t="shared" si="2"/>
        <v>7948546</v>
      </c>
    </row>
    <row r="30" spans="1:13" ht="12.75">
      <c r="A30" s="60" t="s">
        <v>156</v>
      </c>
      <c r="B30" s="381" t="s">
        <v>718</v>
      </c>
      <c r="C30" s="382"/>
      <c r="D30" s="383"/>
      <c r="E30" s="61">
        <v>916</v>
      </c>
      <c r="F30" s="7"/>
      <c r="G30" s="7"/>
      <c r="H30" s="7"/>
      <c r="I30" s="7"/>
      <c r="J30" s="7"/>
      <c r="K30" s="12">
        <v>0</v>
      </c>
      <c r="L30" s="7"/>
      <c r="M30" s="13">
        <v>0</v>
      </c>
    </row>
    <row r="31" spans="1:13" ht="12.75">
      <c r="A31" s="62" t="s">
        <v>157</v>
      </c>
      <c r="B31" s="378" t="s">
        <v>719</v>
      </c>
      <c r="C31" s="379"/>
      <c r="D31" s="380"/>
      <c r="E31" s="63">
        <v>917</v>
      </c>
      <c r="F31" s="9"/>
      <c r="G31" s="9"/>
      <c r="H31" s="9"/>
      <c r="I31" s="9"/>
      <c r="J31" s="9"/>
      <c r="K31" s="4">
        <v>0</v>
      </c>
      <c r="L31" s="9"/>
      <c r="M31" s="5">
        <v>0</v>
      </c>
    </row>
    <row r="32" spans="1:13" ht="12.75">
      <c r="A32" s="60" t="s">
        <v>158</v>
      </c>
      <c r="B32" s="381" t="s">
        <v>720</v>
      </c>
      <c r="C32" s="382"/>
      <c r="D32" s="383"/>
      <c r="E32" s="61">
        <v>918</v>
      </c>
      <c r="F32" s="7"/>
      <c r="G32" s="7"/>
      <c r="H32" s="7"/>
      <c r="I32" s="7"/>
      <c r="J32" s="7"/>
      <c r="K32" s="12">
        <v>0</v>
      </c>
      <c r="L32" s="7"/>
      <c r="M32" s="13">
        <v>0</v>
      </c>
    </row>
    <row r="33" spans="1:13" ht="12.75">
      <c r="A33" s="62" t="s">
        <v>159</v>
      </c>
      <c r="B33" s="378" t="s">
        <v>721</v>
      </c>
      <c r="C33" s="379"/>
      <c r="D33" s="380"/>
      <c r="E33" s="63">
        <v>919</v>
      </c>
      <c r="F33" s="9"/>
      <c r="G33" s="9"/>
      <c r="H33" s="9"/>
      <c r="I33" s="9"/>
      <c r="J33" s="9">
        <v>452527</v>
      </c>
      <c r="K33" s="4">
        <v>452527</v>
      </c>
      <c r="L33" s="9"/>
      <c r="M33" s="5">
        <v>452527</v>
      </c>
    </row>
    <row r="34" spans="1:13" ht="12.75">
      <c r="A34" s="60" t="s">
        <v>160</v>
      </c>
      <c r="B34" s="381" t="s">
        <v>722</v>
      </c>
      <c r="C34" s="382"/>
      <c r="D34" s="383"/>
      <c r="E34" s="61">
        <v>920</v>
      </c>
      <c r="F34" s="7"/>
      <c r="G34" s="7"/>
      <c r="H34" s="7"/>
      <c r="I34" s="7"/>
      <c r="J34" s="7"/>
      <c r="K34" s="12">
        <v>0</v>
      </c>
      <c r="L34" s="7"/>
      <c r="M34" s="13">
        <v>0</v>
      </c>
    </row>
    <row r="35" spans="1:13" ht="12.75">
      <c r="A35" s="62" t="s">
        <v>161</v>
      </c>
      <c r="B35" s="378" t="s">
        <v>723</v>
      </c>
      <c r="C35" s="379"/>
      <c r="D35" s="380"/>
      <c r="E35" s="63">
        <v>921</v>
      </c>
      <c r="F35" s="9"/>
      <c r="G35" s="9"/>
      <c r="H35" s="9"/>
      <c r="I35" s="9"/>
      <c r="J35" s="9"/>
      <c r="K35" s="4">
        <v>0</v>
      </c>
      <c r="L35" s="9"/>
      <c r="M35" s="5">
        <v>0</v>
      </c>
    </row>
    <row r="36" spans="1:13" ht="12.75">
      <c r="A36" s="60" t="s">
        <v>162</v>
      </c>
      <c r="B36" s="381" t="s">
        <v>724</v>
      </c>
      <c r="C36" s="382"/>
      <c r="D36" s="383"/>
      <c r="E36" s="61">
        <v>922</v>
      </c>
      <c r="F36" s="7"/>
      <c r="G36" s="7"/>
      <c r="H36" s="7"/>
      <c r="I36" s="7"/>
      <c r="J36" s="7"/>
      <c r="K36" s="12">
        <v>0</v>
      </c>
      <c r="L36" s="7"/>
      <c r="M36" s="13">
        <v>0</v>
      </c>
    </row>
    <row r="37" spans="1:13" ht="12.75">
      <c r="A37" s="68" t="s">
        <v>163</v>
      </c>
      <c r="B37" s="384" t="s">
        <v>776</v>
      </c>
      <c r="C37" s="385"/>
      <c r="D37" s="386"/>
      <c r="E37" s="69">
        <v>923</v>
      </c>
      <c r="F37" s="70">
        <f>F29+F30+F31+F32+F33+F34+F35+F36</f>
        <v>1560000</v>
      </c>
      <c r="G37" s="70">
        <f aca="true" t="shared" si="3" ref="G37:M37">G29+G30+G31+G32+G33+G34+G35+G36</f>
        <v>30640</v>
      </c>
      <c r="H37" s="70">
        <f t="shared" si="3"/>
        <v>0</v>
      </c>
      <c r="I37" s="70">
        <f t="shared" si="3"/>
        <v>256000</v>
      </c>
      <c r="J37" s="70">
        <f t="shared" si="3"/>
        <v>6554433</v>
      </c>
      <c r="K37" s="70">
        <f t="shared" si="3"/>
        <v>8401073</v>
      </c>
      <c r="L37" s="70">
        <f t="shared" si="3"/>
        <v>0</v>
      </c>
      <c r="M37" s="264">
        <f t="shared" si="3"/>
        <v>8401073</v>
      </c>
    </row>
    <row r="39" spans="1:12" ht="13.5" thickBot="1">
      <c r="A39" s="245" t="s">
        <v>110</v>
      </c>
      <c r="B39" s="227" t="s">
        <v>127</v>
      </c>
      <c r="G39" s="362" t="s">
        <v>118</v>
      </c>
      <c r="H39" s="353"/>
      <c r="I39" s="353"/>
      <c r="J39" s="289"/>
      <c r="K39" s="290"/>
      <c r="L39" s="290"/>
    </row>
    <row r="40" spans="1:12" ht="13.5" thickBot="1">
      <c r="A40" s="245" t="s">
        <v>141</v>
      </c>
      <c r="B40" s="227" t="s">
        <v>61</v>
      </c>
      <c r="E40" s="227" t="s">
        <v>117</v>
      </c>
      <c r="G40" s="362" t="s">
        <v>119</v>
      </c>
      <c r="H40" s="353"/>
      <c r="I40" s="353"/>
      <c r="J40" s="291"/>
      <c r="K40" s="292"/>
      <c r="L40" s="292"/>
    </row>
  </sheetData>
  <sheetProtection/>
  <mergeCells count="44">
    <mergeCell ref="A12:A13"/>
    <mergeCell ref="B12:D13"/>
    <mergeCell ref="E12:K12"/>
    <mergeCell ref="L12:L13"/>
    <mergeCell ref="B17:D17"/>
    <mergeCell ref="B18:D18"/>
    <mergeCell ref="B19:D19"/>
    <mergeCell ref="B20:D20"/>
    <mergeCell ref="M12:M13"/>
    <mergeCell ref="B14:D14"/>
    <mergeCell ref="B15:D15"/>
    <mergeCell ref="B16:D16"/>
    <mergeCell ref="B25:D25"/>
    <mergeCell ref="B26:D26"/>
    <mergeCell ref="B35:D35"/>
    <mergeCell ref="B36:D36"/>
    <mergeCell ref="B21:D21"/>
    <mergeCell ref="B22:D22"/>
    <mergeCell ref="B23:D23"/>
    <mergeCell ref="B24:D24"/>
    <mergeCell ref="B37:D37"/>
    <mergeCell ref="B27:D27"/>
    <mergeCell ref="B28:D28"/>
    <mergeCell ref="B29:D29"/>
    <mergeCell ref="B30:D30"/>
    <mergeCell ref="B31:D31"/>
    <mergeCell ref="B32:D32"/>
    <mergeCell ref="A3:C4"/>
    <mergeCell ref="A5:D5"/>
    <mergeCell ref="J1:L1"/>
    <mergeCell ref="J2:L2"/>
    <mergeCell ref="J3:L3"/>
    <mergeCell ref="J4:L4"/>
    <mergeCell ref="J5:L5"/>
    <mergeCell ref="J6:L6"/>
    <mergeCell ref="G39:I39"/>
    <mergeCell ref="G40:I40"/>
    <mergeCell ref="J39:L39"/>
    <mergeCell ref="J40:L40"/>
    <mergeCell ref="A9:M9"/>
    <mergeCell ref="A10:M10"/>
    <mergeCell ref="J11:M11"/>
    <mergeCell ref="B33:D33"/>
    <mergeCell ref="B34:D34"/>
  </mergeCells>
  <dataValidations count="2">
    <dataValidation type="whole" operator="greaterThanOrEqual" allowBlank="1" showInputMessage="1" prompt="U ovo polje se ne unosi iznos.&#10;Polje se automatski računa u skladu sa formulom." errorTitle="Graška" error="Unose se vrijednosti u konvertibilnim markama, bez decimalnih mjesta. Nije dozvoljen unos negativnih brojeva." sqref="F26:M26 M15:M25 F29:M29 K27:K28 K30:K37 M30:M37 L18 F18:J18 K15:K25 M27:M28 F37:J37 L37">
      <formula1>0</formula1>
    </dataValidation>
    <dataValidation type="whole" operator="notEqual" allowBlank="1" showInputMessage="1" showErrorMessage="1" errorTitle="Graška" error="Unose se vrijednosti u konvertibilnim markama, bez decimalnih mjesta." sqref="F15:J17 L15:L17 F19:J25 L19:L25 F27:J28 L27:L28 F30:J36 L30:L36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7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.421875" style="0" customWidth="1"/>
    <col min="2" max="2" width="13.0039062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3.140625" style="0" customWidth="1"/>
    <col min="7" max="7" width="16.28125" style="0" customWidth="1"/>
    <col min="8" max="8" width="15.28125" style="0" customWidth="1"/>
  </cols>
  <sheetData>
    <row r="4" spans="2:8" ht="12.75">
      <c r="B4" s="410" t="s">
        <v>726</v>
      </c>
      <c r="C4" s="410"/>
      <c r="D4" s="410"/>
      <c r="E4" s="410"/>
      <c r="F4" s="410"/>
      <c r="G4" s="71"/>
      <c r="H4" s="71"/>
    </row>
    <row r="5" spans="2:8" ht="12.75">
      <c r="B5" s="411" t="s">
        <v>727</v>
      </c>
      <c r="C5" s="411"/>
      <c r="D5" s="411"/>
      <c r="E5" s="411"/>
      <c r="F5" s="411"/>
      <c r="G5" s="71"/>
      <c r="H5" s="72" t="s">
        <v>728</v>
      </c>
    </row>
    <row r="6" spans="2:8" ht="12.75">
      <c r="B6" s="412" t="s">
        <v>729</v>
      </c>
      <c r="C6" s="412"/>
      <c r="D6" s="412"/>
      <c r="E6" s="412"/>
      <c r="F6" s="412"/>
      <c r="G6" s="71"/>
      <c r="H6" s="71"/>
    </row>
    <row r="7" spans="2:8" ht="12.75">
      <c r="B7" s="71"/>
      <c r="C7" s="71"/>
      <c r="D7" s="73"/>
      <c r="E7" s="74"/>
      <c r="F7" s="71"/>
      <c r="G7" s="71"/>
      <c r="H7" s="71"/>
    </row>
    <row r="8" spans="2:8" ht="18">
      <c r="B8" s="413" t="s">
        <v>730</v>
      </c>
      <c r="C8" s="413"/>
      <c r="D8" s="413"/>
      <c r="E8" s="413"/>
      <c r="F8" s="413"/>
      <c r="G8" s="413"/>
      <c r="H8" s="413"/>
    </row>
    <row r="9" spans="2:8" ht="13.5" thickBot="1">
      <c r="B9" s="71"/>
      <c r="C9" s="71"/>
      <c r="D9" s="71"/>
      <c r="E9" s="71"/>
      <c r="F9" s="71"/>
      <c r="G9" s="71"/>
      <c r="H9" s="71"/>
    </row>
    <row r="10" spans="2:8" ht="15.75">
      <c r="B10" s="75" t="s">
        <v>731</v>
      </c>
      <c r="C10" s="76"/>
      <c r="D10" s="77"/>
      <c r="E10" s="405" t="s">
        <v>732</v>
      </c>
      <c r="F10" s="405"/>
      <c r="G10" s="405"/>
      <c r="H10" s="406"/>
    </row>
    <row r="11" spans="2:8" ht="12.75">
      <c r="B11" s="78" t="s">
        <v>733</v>
      </c>
      <c r="C11" s="79"/>
      <c r="D11" s="79"/>
      <c r="E11" s="80" t="s">
        <v>734</v>
      </c>
      <c r="F11" s="81"/>
      <c r="G11" s="81"/>
      <c r="H11" s="82"/>
    </row>
    <row r="12" spans="2:8" ht="12.75">
      <c r="B12" s="78" t="s">
        <v>735</v>
      </c>
      <c r="C12" s="79"/>
      <c r="D12" s="79"/>
      <c r="E12" s="79">
        <v>76320</v>
      </c>
      <c r="F12" s="79"/>
      <c r="G12" s="407" t="s">
        <v>736</v>
      </c>
      <c r="H12" s="408"/>
    </row>
    <row r="13" spans="2:8" ht="12.75">
      <c r="B13" s="83" t="s">
        <v>737</v>
      </c>
      <c r="C13" s="84"/>
      <c r="D13" s="84"/>
      <c r="E13" s="84"/>
      <c r="F13" s="84"/>
      <c r="G13" s="84"/>
      <c r="H13" s="85"/>
    </row>
    <row r="14" spans="2:8" ht="12.75">
      <c r="B14" s="78" t="s">
        <v>738</v>
      </c>
      <c r="C14" s="79"/>
      <c r="D14" s="79"/>
      <c r="E14" s="79"/>
      <c r="F14" s="79"/>
      <c r="G14" s="79"/>
      <c r="H14" s="86"/>
    </row>
    <row r="15" spans="2:8" ht="12.75">
      <c r="B15" s="87"/>
      <c r="C15" s="79"/>
      <c r="D15" s="79"/>
      <c r="E15" s="79"/>
      <c r="F15" s="79"/>
      <c r="G15" s="79"/>
      <c r="H15" s="86"/>
    </row>
    <row r="16" spans="2:8" ht="12.75">
      <c r="B16" s="83" t="s">
        <v>739</v>
      </c>
      <c r="C16" s="79"/>
      <c r="D16" s="79"/>
      <c r="E16" s="79"/>
      <c r="F16" s="88"/>
      <c r="G16" s="79"/>
      <c r="H16" s="86"/>
    </row>
    <row r="17" spans="2:8" ht="12.75">
      <c r="B17" s="78" t="s">
        <v>740</v>
      </c>
      <c r="C17" s="88"/>
      <c r="D17" s="79"/>
      <c r="E17" s="79"/>
      <c r="F17" s="79"/>
      <c r="G17" s="79"/>
      <c r="H17" s="86"/>
    </row>
    <row r="18" spans="2:8" ht="12.75">
      <c r="B18" s="78" t="s">
        <v>741</v>
      </c>
      <c r="C18" s="88"/>
      <c r="D18" s="79"/>
      <c r="E18" s="79"/>
      <c r="F18" s="79"/>
      <c r="G18" s="79"/>
      <c r="H18" s="86"/>
    </row>
    <row r="19" spans="2:8" ht="12.75">
      <c r="B19" s="78"/>
      <c r="C19" s="89"/>
      <c r="D19" s="84"/>
      <c r="E19" s="84" t="s">
        <v>742</v>
      </c>
      <c r="F19" s="84"/>
      <c r="G19" s="84"/>
      <c r="H19" s="85"/>
    </row>
    <row r="20" spans="2:8" ht="12.75">
      <c r="B20" s="78" t="s">
        <v>743</v>
      </c>
      <c r="C20" s="89"/>
      <c r="D20" s="84"/>
      <c r="E20" s="88" t="s">
        <v>744</v>
      </c>
      <c r="F20" s="84"/>
      <c r="G20" s="84"/>
      <c r="H20" s="85"/>
    </row>
    <row r="21" spans="2:8" ht="12.75">
      <c r="B21" s="78" t="s">
        <v>745</v>
      </c>
      <c r="C21" s="90"/>
      <c r="D21" s="84"/>
      <c r="E21" s="88" t="s">
        <v>746</v>
      </c>
      <c r="F21" s="84"/>
      <c r="G21" s="84"/>
      <c r="H21" s="85"/>
    </row>
    <row r="22" spans="2:8" ht="13.5" thickBot="1">
      <c r="B22" s="91" t="s">
        <v>747</v>
      </c>
      <c r="C22" s="92"/>
      <c r="D22" s="93"/>
      <c r="E22" s="94" t="s">
        <v>748</v>
      </c>
      <c r="F22" s="93"/>
      <c r="G22" s="93"/>
      <c r="H22" s="95"/>
    </row>
    <row r="23" spans="2:8" ht="12.75">
      <c r="B23" s="79"/>
      <c r="C23" s="84"/>
      <c r="D23" s="84"/>
      <c r="E23" s="84"/>
      <c r="F23" s="84"/>
      <c r="G23" s="84"/>
      <c r="H23" s="84"/>
    </row>
    <row r="24" spans="2:8" ht="12.75">
      <c r="B24" s="79"/>
      <c r="C24" s="84"/>
      <c r="D24" s="84"/>
      <c r="E24" s="84"/>
      <c r="F24" s="84"/>
      <c r="G24" s="84"/>
      <c r="H24" s="84"/>
    </row>
    <row r="25" spans="2:8" ht="15.75">
      <c r="B25" s="409" t="s">
        <v>749</v>
      </c>
      <c r="C25" s="409"/>
      <c r="D25" s="409"/>
      <c r="E25" s="409"/>
      <c r="F25" s="409"/>
      <c r="G25" s="409"/>
      <c r="H25" s="409"/>
    </row>
    <row r="26" spans="2:8" ht="12.75">
      <c r="B26" s="403" t="s">
        <v>750</v>
      </c>
      <c r="C26" s="403"/>
      <c r="D26" s="403"/>
      <c r="E26" s="403"/>
      <c r="F26" s="403"/>
      <c r="G26" s="403"/>
      <c r="H26" s="403"/>
    </row>
    <row r="27" spans="2:8" ht="12.75">
      <c r="B27" s="403" t="s">
        <v>68</v>
      </c>
      <c r="C27" s="403"/>
      <c r="D27" s="403"/>
      <c r="E27" s="403"/>
      <c r="F27" s="403"/>
      <c r="G27" s="403"/>
      <c r="H27" s="403"/>
    </row>
    <row r="28" spans="2:8" ht="13.5" thickBot="1">
      <c r="B28" s="96"/>
      <c r="C28" s="79"/>
      <c r="D28" s="79"/>
      <c r="E28" s="79"/>
      <c r="F28" s="79"/>
      <c r="G28" s="79"/>
      <c r="H28" s="79"/>
    </row>
    <row r="29" spans="2:8" ht="12.75">
      <c r="B29" s="97" t="s">
        <v>751</v>
      </c>
      <c r="C29" s="414" t="s">
        <v>752</v>
      </c>
      <c r="D29" s="415"/>
      <c r="E29" s="415"/>
      <c r="F29" s="415"/>
      <c r="G29" s="416"/>
      <c r="H29" s="98" t="s">
        <v>753</v>
      </c>
    </row>
    <row r="30" spans="2:8" ht="13.5" thickBot="1">
      <c r="B30" s="99" t="s">
        <v>754</v>
      </c>
      <c r="C30" s="402" t="s">
        <v>754</v>
      </c>
      <c r="D30" s="403"/>
      <c r="E30" s="403"/>
      <c r="F30" s="403"/>
      <c r="G30" s="404"/>
      <c r="H30" s="100" t="s">
        <v>754</v>
      </c>
    </row>
    <row r="31" spans="2:8" ht="13.5" thickBot="1">
      <c r="B31" s="101"/>
      <c r="C31" s="102"/>
      <c r="D31" s="102"/>
      <c r="E31" s="102"/>
      <c r="F31" s="102"/>
      <c r="G31" s="103"/>
      <c r="H31" s="104"/>
    </row>
    <row r="32" spans="2:8" ht="13.5" thickBot="1">
      <c r="B32" s="105"/>
      <c r="C32" s="79"/>
      <c r="D32" s="79"/>
      <c r="E32" s="79"/>
      <c r="F32" s="79"/>
      <c r="G32" s="79"/>
      <c r="H32" s="86"/>
    </row>
    <row r="33" spans="2:8" ht="12.75">
      <c r="B33" s="106" t="s">
        <v>751</v>
      </c>
      <c r="C33" s="107" t="s">
        <v>755</v>
      </c>
      <c r="D33" s="107" t="s">
        <v>756</v>
      </c>
      <c r="E33" s="108" t="s">
        <v>757</v>
      </c>
      <c r="F33" s="108" t="s">
        <v>758</v>
      </c>
      <c r="G33" s="109" t="s">
        <v>759</v>
      </c>
      <c r="H33" s="97"/>
    </row>
    <row r="34" spans="2:8" ht="12.75">
      <c r="B34" s="110" t="s">
        <v>760</v>
      </c>
      <c r="C34" s="111" t="s">
        <v>761</v>
      </c>
      <c r="D34" s="112" t="s">
        <v>762</v>
      </c>
      <c r="E34" s="111" t="s">
        <v>763</v>
      </c>
      <c r="F34" s="111" t="s">
        <v>764</v>
      </c>
      <c r="G34" s="113" t="s">
        <v>765</v>
      </c>
      <c r="H34" s="99" t="s">
        <v>766</v>
      </c>
    </row>
    <row r="35" spans="2:8" ht="12.75">
      <c r="B35" s="110" t="s">
        <v>767</v>
      </c>
      <c r="C35" s="111"/>
      <c r="D35" s="112" t="s">
        <v>768</v>
      </c>
      <c r="E35" s="111"/>
      <c r="F35" s="111"/>
      <c r="G35" s="114"/>
      <c r="H35" s="115"/>
    </row>
    <row r="36" spans="2:8" ht="12.75">
      <c r="B36" s="116" t="s">
        <v>769</v>
      </c>
      <c r="C36" s="117" t="s">
        <v>769</v>
      </c>
      <c r="D36" s="117" t="s">
        <v>769</v>
      </c>
      <c r="E36" s="118"/>
      <c r="F36" s="118"/>
      <c r="G36" s="119" t="s">
        <v>770</v>
      </c>
      <c r="H36" s="120"/>
    </row>
    <row r="37" spans="2:8" ht="13.5" thickBot="1">
      <c r="B37" s="121">
        <v>1</v>
      </c>
      <c r="C37" s="122">
        <v>2</v>
      </c>
      <c r="D37" s="122">
        <v>3</v>
      </c>
      <c r="E37" s="123">
        <v>4</v>
      </c>
      <c r="F37" s="123">
        <v>5</v>
      </c>
      <c r="G37" s="124">
        <v>6</v>
      </c>
      <c r="H37" s="125">
        <v>7</v>
      </c>
    </row>
    <row r="38" spans="2:8" ht="12.75">
      <c r="B38" s="126" t="s">
        <v>771</v>
      </c>
      <c r="C38" s="127" t="s">
        <v>772</v>
      </c>
      <c r="D38" s="128">
        <v>0.5</v>
      </c>
      <c r="E38" s="128">
        <v>7</v>
      </c>
      <c r="F38" s="129">
        <v>12</v>
      </c>
      <c r="G38" s="130">
        <f>ROUND(D38*E38*F38,1)</f>
        <v>42</v>
      </c>
      <c r="H38" s="131"/>
    </row>
    <row r="39" spans="2:8" ht="12.75">
      <c r="B39" s="132"/>
      <c r="C39" s="133"/>
      <c r="D39" s="134"/>
      <c r="E39" s="134"/>
      <c r="F39" s="135"/>
      <c r="G39" s="136"/>
      <c r="H39" s="137"/>
    </row>
    <row r="40" spans="2:8" ht="12.75">
      <c r="B40" s="138"/>
      <c r="C40" s="139"/>
      <c r="D40" s="139"/>
      <c r="E40" s="139"/>
      <c r="F40" s="140"/>
      <c r="G40" s="141"/>
      <c r="H40" s="137"/>
    </row>
    <row r="41" spans="2:8" ht="12.75">
      <c r="B41" s="138"/>
      <c r="C41" s="139"/>
      <c r="D41" s="139"/>
      <c r="E41" s="139"/>
      <c r="F41" s="140"/>
      <c r="G41" s="141"/>
      <c r="H41" s="137"/>
    </row>
    <row r="42" spans="2:8" ht="12.75">
      <c r="B42" s="138"/>
      <c r="C42" s="139"/>
      <c r="D42" s="139"/>
      <c r="E42" s="139"/>
      <c r="F42" s="140"/>
      <c r="G42" s="141"/>
      <c r="H42" s="137"/>
    </row>
    <row r="43" spans="2:8" ht="12.75">
      <c r="B43" s="138"/>
      <c r="C43" s="139"/>
      <c r="D43" s="139"/>
      <c r="E43" s="139"/>
      <c r="F43" s="140"/>
      <c r="G43" s="141"/>
      <c r="H43" s="137"/>
    </row>
    <row r="44" spans="2:8" ht="13.5" thickBot="1">
      <c r="B44" s="142"/>
      <c r="C44" s="143"/>
      <c r="D44" s="143"/>
      <c r="E44" s="143"/>
      <c r="F44" s="144"/>
      <c r="G44" s="145"/>
      <c r="H44" s="146"/>
    </row>
    <row r="45" spans="2:8" ht="13.5" thickBot="1">
      <c r="B45" s="147"/>
      <c r="C45" s="148"/>
      <c r="D45" s="148"/>
      <c r="E45" s="148" t="s">
        <v>773</v>
      </c>
      <c r="F45" s="149"/>
      <c r="G45" s="150">
        <f>SUM(G38:G44)</f>
        <v>42</v>
      </c>
      <c r="H45" s="151"/>
    </row>
    <row r="46" spans="2:8" ht="12.75">
      <c r="B46" s="152"/>
      <c r="C46" s="71"/>
      <c r="D46" s="71"/>
      <c r="E46" s="71"/>
      <c r="F46" s="71"/>
      <c r="G46" s="71"/>
      <c r="H46" s="71"/>
    </row>
    <row r="47" spans="2:8" ht="12.75">
      <c r="B47" s="71"/>
      <c r="C47" s="71"/>
      <c r="D47" s="71"/>
      <c r="E47" s="71" t="s">
        <v>774</v>
      </c>
      <c r="F47" s="71"/>
      <c r="G47" s="71" t="s">
        <v>0</v>
      </c>
      <c r="H47" s="71"/>
    </row>
    <row r="48" spans="2:8" ht="12.75">
      <c r="B48" s="153" t="s">
        <v>69</v>
      </c>
      <c r="C48" s="153"/>
      <c r="D48" s="71"/>
      <c r="E48" s="71"/>
      <c r="F48" s="71"/>
      <c r="G48" s="71" t="s">
        <v>1</v>
      </c>
      <c r="H48" s="71"/>
    </row>
    <row r="49" spans="2:8" ht="12.75">
      <c r="B49" s="71"/>
      <c r="C49" s="71"/>
      <c r="D49" s="71"/>
      <c r="E49" s="71"/>
      <c r="F49" s="71"/>
      <c r="G49" s="71"/>
      <c r="H49" s="71"/>
    </row>
    <row r="50" spans="2:8" ht="12.75">
      <c r="B50" s="71"/>
      <c r="C50" s="71"/>
      <c r="D50" s="71"/>
      <c r="E50" s="71"/>
      <c r="F50" s="71"/>
      <c r="G50" s="71"/>
      <c r="H50" s="71"/>
    </row>
    <row r="51" spans="2:8" ht="12.75">
      <c r="B51" s="71"/>
      <c r="C51" s="71"/>
      <c r="D51" s="71"/>
      <c r="E51" s="71"/>
      <c r="F51" s="71"/>
      <c r="G51" s="71"/>
      <c r="H51" s="71"/>
    </row>
    <row r="52" spans="2:8" ht="12.75">
      <c r="B52" s="71"/>
      <c r="C52" s="71"/>
      <c r="D52" s="71"/>
      <c r="E52" s="71"/>
      <c r="F52" s="71"/>
      <c r="G52" s="71"/>
      <c r="H52" s="71"/>
    </row>
    <row r="53" spans="2:8" ht="12.75">
      <c r="B53" s="71"/>
      <c r="C53" s="71"/>
      <c r="D53" s="71"/>
      <c r="E53" s="71"/>
      <c r="F53" s="71"/>
      <c r="G53" s="71"/>
      <c r="H53" s="71"/>
    </row>
    <row r="54" spans="2:8" ht="12.75">
      <c r="B54" s="71"/>
      <c r="C54" s="71"/>
      <c r="D54" s="71"/>
      <c r="E54" s="71"/>
      <c r="F54" s="71"/>
      <c r="G54" s="71"/>
      <c r="H54" s="71"/>
    </row>
    <row r="55" spans="2:8" ht="12.75">
      <c r="B55" s="71"/>
      <c r="C55" s="71"/>
      <c r="D55" s="71"/>
      <c r="E55" s="71"/>
      <c r="F55" s="71"/>
      <c r="G55" s="71"/>
      <c r="H55" s="71"/>
    </row>
    <row r="56" spans="2:8" ht="12.75">
      <c r="B56" s="71"/>
      <c r="C56" s="71"/>
      <c r="D56" s="71"/>
      <c r="E56" s="71"/>
      <c r="F56" s="71"/>
      <c r="G56" s="71"/>
      <c r="H56" s="71"/>
    </row>
    <row r="57" spans="2:8" ht="12.75">
      <c r="B57" s="71"/>
      <c r="C57" s="71"/>
      <c r="D57" s="71"/>
      <c r="E57" s="71"/>
      <c r="F57" s="71"/>
      <c r="G57" s="71"/>
      <c r="H57" s="71"/>
    </row>
  </sheetData>
  <sheetProtection/>
  <mergeCells count="11">
    <mergeCell ref="C29:G29"/>
    <mergeCell ref="C30:G30"/>
    <mergeCell ref="E10:H10"/>
    <mergeCell ref="G12:H12"/>
    <mergeCell ref="B25:H25"/>
    <mergeCell ref="B26:H26"/>
    <mergeCell ref="B4:F4"/>
    <mergeCell ref="B5:F5"/>
    <mergeCell ref="B6:F6"/>
    <mergeCell ref="B8:H8"/>
    <mergeCell ref="B27:H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66"/>
  <sheetViews>
    <sheetView zoomScale="110" zoomScaleNormal="110" zoomScalePageLayoutView="0" workbookViewId="0" topLeftCell="A124">
      <selection activeCell="D144" sqref="D144"/>
    </sheetView>
  </sheetViews>
  <sheetFormatPr defaultColWidth="9.140625" defaultRowHeight="12.75"/>
  <cols>
    <col min="1" max="1" width="2.57421875" style="0" customWidth="1"/>
    <col min="2" max="2" width="7.421875" style="0" customWidth="1"/>
    <col min="3" max="3" width="51.140625" style="0" customWidth="1"/>
    <col min="4" max="4" width="10.28125" style="0" customWidth="1"/>
    <col min="5" max="6" width="11.00390625" style="0" customWidth="1"/>
    <col min="7" max="7" width="12.8515625" style="0" customWidth="1"/>
    <col min="8" max="8" width="17.8515625" style="0" customWidth="1"/>
  </cols>
  <sheetData>
    <row r="1" spans="2:6" ht="12.75">
      <c r="B1" s="419" t="s">
        <v>135</v>
      </c>
      <c r="C1" s="420"/>
      <c r="D1" s="420"/>
      <c r="E1" s="420"/>
      <c r="F1" s="421"/>
    </row>
    <row r="2" spans="2:6" ht="12.75">
      <c r="B2" s="356" t="s">
        <v>44</v>
      </c>
      <c r="C2" s="356"/>
      <c r="D2" s="356"/>
      <c r="E2" s="356"/>
      <c r="F2" s="356"/>
    </row>
    <row r="3" spans="2:6" ht="21" customHeight="1">
      <c r="B3" s="164" t="s">
        <v>90</v>
      </c>
      <c r="C3" s="165" t="s">
        <v>91</v>
      </c>
      <c r="D3" s="164" t="s">
        <v>92</v>
      </c>
      <c r="E3" s="164" t="s">
        <v>93</v>
      </c>
      <c r="F3" s="164" t="s">
        <v>94</v>
      </c>
    </row>
    <row r="4" spans="2:6" ht="12.75">
      <c r="B4" s="166" t="s">
        <v>80</v>
      </c>
      <c r="C4" s="162"/>
      <c r="D4" s="167">
        <v>1170</v>
      </c>
      <c r="E4" s="167">
        <v>0</v>
      </c>
      <c r="F4" s="167">
        <v>1170</v>
      </c>
    </row>
    <row r="5" spans="2:6" ht="12.75">
      <c r="B5" s="168" t="s">
        <v>81</v>
      </c>
      <c r="C5" s="162"/>
      <c r="D5" s="167">
        <v>0</v>
      </c>
      <c r="E5" s="167">
        <v>1170</v>
      </c>
      <c r="F5" s="167">
        <f>D5-E5</f>
        <v>-1170</v>
      </c>
    </row>
    <row r="6" spans="2:6" ht="12.75">
      <c r="B6" s="168" t="s">
        <v>82</v>
      </c>
      <c r="C6" s="162"/>
      <c r="D6" s="167">
        <v>8706</v>
      </c>
      <c r="E6" s="167">
        <v>0</v>
      </c>
      <c r="F6" s="167">
        <f aca="true" t="shared" si="0" ref="F6:F13">D6-E6</f>
        <v>8706</v>
      </c>
    </row>
    <row r="7" spans="2:6" ht="12.75">
      <c r="B7" s="168" t="s">
        <v>83</v>
      </c>
      <c r="C7" s="162"/>
      <c r="D7" s="167">
        <v>23226.33</v>
      </c>
      <c r="E7" s="167">
        <v>0</v>
      </c>
      <c r="F7" s="167">
        <f t="shared" si="0"/>
        <v>23226.33</v>
      </c>
    </row>
    <row r="8" spans="2:6" ht="12.75">
      <c r="B8" s="168" t="s">
        <v>84</v>
      </c>
      <c r="C8" s="162"/>
      <c r="D8" s="167">
        <v>0</v>
      </c>
      <c r="E8" s="167">
        <v>8706</v>
      </c>
      <c r="F8" s="167">
        <f t="shared" si="0"/>
        <v>-8706</v>
      </c>
    </row>
    <row r="9" spans="2:6" ht="12.75">
      <c r="B9" s="168" t="s">
        <v>85</v>
      </c>
      <c r="C9" s="162"/>
      <c r="D9" s="167">
        <v>0</v>
      </c>
      <c r="E9" s="167">
        <v>23226.33</v>
      </c>
      <c r="F9" s="167">
        <f t="shared" si="0"/>
        <v>-23226.33</v>
      </c>
    </row>
    <row r="10" spans="2:6" ht="12.75">
      <c r="B10" s="168" t="s">
        <v>86</v>
      </c>
      <c r="C10" s="162"/>
      <c r="D10" s="167">
        <v>740.45</v>
      </c>
      <c r="E10" s="167">
        <v>0</v>
      </c>
      <c r="F10" s="167">
        <f t="shared" si="0"/>
        <v>740.45</v>
      </c>
    </row>
    <row r="11" spans="2:6" ht="12.75">
      <c r="B11" s="168" t="s">
        <v>87</v>
      </c>
      <c r="C11" s="162"/>
      <c r="D11" s="167">
        <v>0</v>
      </c>
      <c r="E11" s="167">
        <v>740.45</v>
      </c>
      <c r="F11" s="167">
        <f t="shared" si="0"/>
        <v>-740.45</v>
      </c>
    </row>
    <row r="12" spans="2:6" ht="12.75">
      <c r="B12" s="168" t="s">
        <v>88</v>
      </c>
      <c r="C12" s="162"/>
      <c r="D12" s="167">
        <v>5727754</v>
      </c>
      <c r="E12" s="167"/>
      <c r="F12" s="167">
        <f t="shared" si="0"/>
        <v>5727754</v>
      </c>
    </row>
    <row r="13" spans="2:6" ht="12.75">
      <c r="B13" s="168" t="s">
        <v>89</v>
      </c>
      <c r="C13" s="162"/>
      <c r="D13" s="167">
        <v>426885</v>
      </c>
      <c r="E13" s="167"/>
      <c r="F13" s="167">
        <f t="shared" si="0"/>
        <v>426885</v>
      </c>
    </row>
    <row r="14" spans="2:6" ht="12.75">
      <c r="B14" s="169"/>
      <c r="C14" s="170"/>
      <c r="D14" s="171">
        <f>SUM(D4:D13)</f>
        <v>6188481.78</v>
      </c>
      <c r="E14" s="171">
        <f>SUM(E4:E13)</f>
        <v>33842.78</v>
      </c>
      <c r="F14" s="171">
        <f>SUM(F4:F13)</f>
        <v>6154639</v>
      </c>
    </row>
    <row r="15" spans="2:6" ht="12.75">
      <c r="B15" s="158">
        <v>1043</v>
      </c>
      <c r="C15" s="162"/>
      <c r="D15" s="167">
        <v>8669.44</v>
      </c>
      <c r="E15" s="167">
        <v>0</v>
      </c>
      <c r="F15" s="167">
        <f>D15-E15</f>
        <v>8669.44</v>
      </c>
    </row>
    <row r="16" spans="2:6" ht="12.75">
      <c r="B16" s="158">
        <v>1049</v>
      </c>
      <c r="C16" s="162"/>
      <c r="D16" s="167">
        <v>0</v>
      </c>
      <c r="E16" s="167">
        <v>8669.44</v>
      </c>
      <c r="F16" s="167">
        <f>D16-E16</f>
        <v>-8669.44</v>
      </c>
    </row>
    <row r="17" spans="2:6" ht="12.75">
      <c r="B17" s="158">
        <v>1510</v>
      </c>
      <c r="C17" s="162"/>
      <c r="D17" s="167">
        <v>364</v>
      </c>
      <c r="E17" s="167">
        <v>0</v>
      </c>
      <c r="F17" s="167">
        <f>D17-E17</f>
        <v>364</v>
      </c>
    </row>
    <row r="18" spans="2:6" ht="12.75">
      <c r="B18" s="169"/>
      <c r="C18" s="170"/>
      <c r="D18" s="171">
        <f>SUM(D15:D17)</f>
        <v>9033.44</v>
      </c>
      <c r="E18" s="171">
        <f>SUM(E15:E17)</f>
        <v>8669.44</v>
      </c>
      <c r="F18" s="171">
        <f>SUM(F15:F17)</f>
        <v>364</v>
      </c>
    </row>
    <row r="19" spans="2:6" ht="12.75">
      <c r="B19" s="158">
        <v>2211</v>
      </c>
      <c r="C19" s="162" t="s">
        <v>62</v>
      </c>
      <c r="D19" s="167">
        <v>2800</v>
      </c>
      <c r="E19" s="167">
        <v>0</v>
      </c>
      <c r="F19" s="167">
        <f>D19-E19</f>
        <v>2800</v>
      </c>
    </row>
    <row r="20" spans="2:6" ht="12.75">
      <c r="B20" s="158">
        <v>2213</v>
      </c>
      <c r="C20" s="162" t="s">
        <v>63</v>
      </c>
      <c r="D20" s="167">
        <v>49544.32</v>
      </c>
      <c r="E20" s="167">
        <v>49544.32</v>
      </c>
      <c r="F20" s="167">
        <f aca="true" t="shared" si="1" ref="F20:F33">D20-E20</f>
        <v>0</v>
      </c>
    </row>
    <row r="21" spans="2:6" ht="12.75">
      <c r="B21" s="158">
        <v>2219</v>
      </c>
      <c r="C21" s="162"/>
      <c r="D21" s="167">
        <v>14494.76</v>
      </c>
      <c r="E21" s="167">
        <v>13418.84</v>
      </c>
      <c r="F21" s="167">
        <f t="shared" si="1"/>
        <v>1075.92</v>
      </c>
    </row>
    <row r="22" spans="2:6" ht="12.75">
      <c r="B22" s="158">
        <v>2240</v>
      </c>
      <c r="C22" s="162"/>
      <c r="D22" s="167">
        <v>15327.07</v>
      </c>
      <c r="E22" s="167">
        <v>15327.07</v>
      </c>
      <c r="F22" s="167">
        <f t="shared" si="1"/>
        <v>0</v>
      </c>
    </row>
    <row r="23" spans="2:6" ht="12.75">
      <c r="B23" s="158">
        <v>2251</v>
      </c>
      <c r="C23" s="162"/>
      <c r="D23" s="167">
        <v>1906.93</v>
      </c>
      <c r="E23" s="167">
        <v>0</v>
      </c>
      <c r="F23" s="167">
        <f t="shared" si="1"/>
        <v>1906.93</v>
      </c>
    </row>
    <row r="24" spans="2:6" ht="12.75">
      <c r="B24" s="158">
        <v>2260</v>
      </c>
      <c r="C24" s="162"/>
      <c r="D24" s="167">
        <v>11104.77</v>
      </c>
      <c r="E24" s="167">
        <v>11104.77</v>
      </c>
      <c r="F24" s="167">
        <f t="shared" si="1"/>
        <v>0</v>
      </c>
    </row>
    <row r="25" spans="2:7" ht="12.75">
      <c r="B25" s="158">
        <v>2268</v>
      </c>
      <c r="C25" s="162"/>
      <c r="D25" s="167">
        <v>1959601.26</v>
      </c>
      <c r="E25" s="167">
        <v>742497.64</v>
      </c>
      <c r="F25" s="167">
        <f t="shared" si="1"/>
        <v>1217103.62</v>
      </c>
      <c r="G25" s="173">
        <f>SUM(F19+F21+F23+F25)+18219.46</f>
        <v>1241105.9300000002</v>
      </c>
    </row>
    <row r="26" spans="2:6" ht="12.75">
      <c r="B26" s="158">
        <v>2360</v>
      </c>
      <c r="C26" s="162"/>
      <c r="D26" s="167">
        <v>491402.1</v>
      </c>
      <c r="E26" s="167">
        <v>28742.47</v>
      </c>
      <c r="F26" s="167">
        <f t="shared" si="1"/>
        <v>462659.63</v>
      </c>
    </row>
    <row r="27" spans="2:7" ht="12.75">
      <c r="B27" s="158">
        <v>2381</v>
      </c>
      <c r="C27" s="162"/>
      <c r="D27" s="167">
        <v>400000</v>
      </c>
      <c r="E27" s="167">
        <v>0</v>
      </c>
      <c r="F27" s="167">
        <f t="shared" si="1"/>
        <v>400000</v>
      </c>
      <c r="G27" s="173">
        <f>SUM(F26+F27)</f>
        <v>862659.63</v>
      </c>
    </row>
    <row r="28" spans="2:7" ht="12.75">
      <c r="B28" s="158">
        <v>2396</v>
      </c>
      <c r="C28" s="162"/>
      <c r="D28" s="167">
        <v>42455.9</v>
      </c>
      <c r="E28" s="167">
        <v>125211.28</v>
      </c>
      <c r="F28" s="167">
        <f t="shared" si="1"/>
        <v>-82755.38</v>
      </c>
      <c r="G28">
        <f>SUM(F28*-1)</f>
        <v>82755.38</v>
      </c>
    </row>
    <row r="29" spans="2:6" ht="12.75">
      <c r="B29" s="158">
        <v>2410</v>
      </c>
      <c r="C29" s="162"/>
      <c r="D29" s="167">
        <v>760885.09</v>
      </c>
      <c r="E29" s="167">
        <v>512285.8</v>
      </c>
      <c r="F29" s="167">
        <f t="shared" si="1"/>
        <v>248599.28999999998</v>
      </c>
    </row>
    <row r="30" spans="2:6" ht="12.75">
      <c r="B30" s="158">
        <v>2412</v>
      </c>
      <c r="C30" s="162"/>
      <c r="D30" s="167">
        <v>250020</v>
      </c>
      <c r="E30" s="167">
        <v>250010</v>
      </c>
      <c r="F30" s="167">
        <f t="shared" si="1"/>
        <v>10</v>
      </c>
    </row>
    <row r="31" spans="2:6" ht="12.75">
      <c r="B31" s="158">
        <v>2419</v>
      </c>
      <c r="C31" s="162"/>
      <c r="D31" s="167">
        <v>20</v>
      </c>
      <c r="E31" s="167">
        <v>20</v>
      </c>
      <c r="F31" s="167">
        <f t="shared" si="1"/>
        <v>0</v>
      </c>
    </row>
    <row r="32" spans="2:7" ht="12.75">
      <c r="B32" s="158">
        <v>2420</v>
      </c>
      <c r="C32" s="162"/>
      <c r="D32" s="167">
        <v>935.27</v>
      </c>
      <c r="E32" s="167">
        <v>0</v>
      </c>
      <c r="F32" s="167">
        <f t="shared" si="1"/>
        <v>935.27</v>
      </c>
      <c r="G32" s="173">
        <f>SUM(F29+F30+F32)</f>
        <v>249544.55999999997</v>
      </c>
    </row>
    <row r="33" spans="2:7" ht="12.75">
      <c r="B33" s="158">
        <v>2899</v>
      </c>
      <c r="C33" s="162"/>
      <c r="D33" s="167">
        <v>1224.08</v>
      </c>
      <c r="E33" s="167">
        <v>0</v>
      </c>
      <c r="F33" s="167">
        <f t="shared" si="1"/>
        <v>1224.08</v>
      </c>
      <c r="G33" s="185">
        <v>1224</v>
      </c>
    </row>
    <row r="34" spans="2:8" ht="12.75">
      <c r="B34" s="169"/>
      <c r="C34" s="170"/>
      <c r="D34" s="171">
        <f>SUM(D19:D33)</f>
        <v>4001721.55</v>
      </c>
      <c r="E34" s="171">
        <f>SUM(E19:E33)</f>
        <v>1748162.19</v>
      </c>
      <c r="F34" s="171">
        <f>SUM(F19:F33)</f>
        <v>2253559.3600000003</v>
      </c>
      <c r="H34" s="173">
        <f>SUM(F34+F129)</f>
        <v>2271778.8200000003</v>
      </c>
    </row>
    <row r="35" spans="2:6" ht="12.75">
      <c r="B35" s="158">
        <v>3000</v>
      </c>
      <c r="C35" s="162"/>
      <c r="D35" s="167">
        <v>0</v>
      </c>
      <c r="E35" s="167">
        <v>390000</v>
      </c>
      <c r="F35" s="167">
        <f>D35-E35</f>
        <v>-390000</v>
      </c>
    </row>
    <row r="36" spans="2:7" ht="12.75">
      <c r="B36" s="158">
        <v>30001</v>
      </c>
      <c r="C36" s="162"/>
      <c r="D36" s="167">
        <v>0</v>
      </c>
      <c r="E36" s="167">
        <v>390000</v>
      </c>
      <c r="F36" s="167">
        <f aca="true" t="shared" si="2" ref="F36:F45">D36-E36</f>
        <v>-390000</v>
      </c>
      <c r="G36" s="173"/>
    </row>
    <row r="37" spans="2:6" ht="12.75">
      <c r="B37" s="158">
        <v>30002</v>
      </c>
      <c r="C37" s="162"/>
      <c r="D37" s="167">
        <v>0</v>
      </c>
      <c r="E37" s="167">
        <v>780000</v>
      </c>
      <c r="F37" s="167">
        <f t="shared" si="2"/>
        <v>-780000</v>
      </c>
    </row>
    <row r="38" spans="2:6" ht="12.75">
      <c r="B38" s="158">
        <v>3210</v>
      </c>
      <c r="C38" s="162"/>
      <c r="D38" s="167">
        <v>0</v>
      </c>
      <c r="E38" s="167">
        <v>256000</v>
      </c>
      <c r="F38" s="167">
        <f t="shared" si="2"/>
        <v>-256000</v>
      </c>
    </row>
    <row r="39" spans="2:6" ht="12.75">
      <c r="B39" s="158">
        <v>3340</v>
      </c>
      <c r="C39" s="162"/>
      <c r="D39" s="167">
        <v>0</v>
      </c>
      <c r="E39" s="167">
        <v>30640</v>
      </c>
      <c r="F39" s="167">
        <f t="shared" si="2"/>
        <v>-30640</v>
      </c>
    </row>
    <row r="40" spans="2:6" ht="12.75">
      <c r="B40" s="158">
        <v>3400</v>
      </c>
      <c r="C40" s="162"/>
      <c r="D40" s="167">
        <v>0</v>
      </c>
      <c r="E40" s="167">
        <v>2588794.44</v>
      </c>
      <c r="F40" s="167">
        <f t="shared" si="2"/>
        <v>-2588794.44</v>
      </c>
    </row>
    <row r="41" spans="2:6" ht="12.75">
      <c r="B41" s="158">
        <v>3401</v>
      </c>
      <c r="C41" s="162"/>
      <c r="D41" s="167">
        <v>0</v>
      </c>
      <c r="E41" s="167">
        <v>797978.62</v>
      </c>
      <c r="F41" s="167">
        <f t="shared" si="2"/>
        <v>-797978.62</v>
      </c>
    </row>
    <row r="42" spans="2:6" ht="12.75">
      <c r="B42" s="158">
        <v>3402</v>
      </c>
      <c r="C42" s="162"/>
      <c r="D42" s="167">
        <v>0</v>
      </c>
      <c r="E42" s="167">
        <v>243972</v>
      </c>
      <c r="F42" s="167">
        <f t="shared" si="2"/>
        <v>-243972</v>
      </c>
    </row>
    <row r="43" spans="2:6" ht="12.75">
      <c r="B43" s="158">
        <v>3403</v>
      </c>
      <c r="C43" s="162"/>
      <c r="D43" s="167">
        <v>0</v>
      </c>
      <c r="E43" s="167">
        <v>965971.36</v>
      </c>
      <c r="F43" s="167">
        <f t="shared" si="2"/>
        <v>-965971.36</v>
      </c>
    </row>
    <row r="44" spans="2:8" ht="12.75">
      <c r="B44" s="158">
        <v>3404</v>
      </c>
      <c r="C44" s="162"/>
      <c r="D44" s="167">
        <v>0</v>
      </c>
      <c r="E44" s="167">
        <v>746271.98</v>
      </c>
      <c r="F44" s="167">
        <f t="shared" si="2"/>
        <v>-746271.98</v>
      </c>
      <c r="H44" s="173"/>
    </row>
    <row r="45" spans="2:8" ht="12.75">
      <c r="B45" s="158">
        <v>3405</v>
      </c>
      <c r="C45" s="162"/>
      <c r="D45" s="167">
        <v>0</v>
      </c>
      <c r="E45" s="167">
        <v>758917.66</v>
      </c>
      <c r="F45" s="167">
        <f t="shared" si="2"/>
        <v>-758917.66</v>
      </c>
      <c r="H45" s="173"/>
    </row>
    <row r="46" spans="2:6" ht="12.75">
      <c r="B46" s="169"/>
      <c r="C46" s="170"/>
      <c r="D46" s="171">
        <f>SUM(D35:D45)</f>
        <v>0</v>
      </c>
      <c r="E46" s="171">
        <f>SUM(E35:E45)</f>
        <v>7948546.0600000005</v>
      </c>
      <c r="F46" s="171">
        <f>SUM(F35:F45)</f>
        <v>-7948546.0600000005</v>
      </c>
    </row>
    <row r="47" spans="2:6" ht="12.75">
      <c r="B47" s="158">
        <v>4320</v>
      </c>
      <c r="C47" s="162"/>
      <c r="D47" s="167">
        <v>56053.43</v>
      </c>
      <c r="E47" s="167">
        <v>61270.1</v>
      </c>
      <c r="F47" s="167">
        <f>D47-E47</f>
        <v>-5216.669999999998</v>
      </c>
    </row>
    <row r="48" spans="2:6" ht="12.75">
      <c r="B48" s="158">
        <v>4500</v>
      </c>
      <c r="C48" s="162"/>
      <c r="D48" s="213">
        <v>104598.68</v>
      </c>
      <c r="E48" s="167">
        <v>104598.68</v>
      </c>
      <c r="F48" s="167">
        <f aca="true" t="shared" si="3" ref="F48:F73">D48-E48</f>
        <v>0</v>
      </c>
    </row>
    <row r="49" spans="2:6" ht="12.75">
      <c r="B49" s="158">
        <v>4501</v>
      </c>
      <c r="C49" s="162"/>
      <c r="D49" s="213">
        <v>285</v>
      </c>
      <c r="E49" s="167">
        <v>285</v>
      </c>
      <c r="F49" s="167">
        <f t="shared" si="3"/>
        <v>0</v>
      </c>
    </row>
    <row r="50" spans="2:6" ht="12.75">
      <c r="B50" s="158">
        <v>4510</v>
      </c>
      <c r="C50" s="162"/>
      <c r="D50" s="213">
        <v>10155.3</v>
      </c>
      <c r="E50" s="167">
        <v>10155.3</v>
      </c>
      <c r="F50" s="167">
        <f t="shared" si="3"/>
        <v>0</v>
      </c>
    </row>
    <row r="51" spans="2:6" ht="12.75">
      <c r="B51" s="158">
        <v>45200</v>
      </c>
      <c r="C51" s="162"/>
      <c r="D51" s="213">
        <v>31685.8</v>
      </c>
      <c r="E51" s="167">
        <v>31685.8</v>
      </c>
      <c r="F51" s="167">
        <f t="shared" si="3"/>
        <v>0</v>
      </c>
    </row>
    <row r="52" spans="2:6" ht="12.75">
      <c r="B52" s="158">
        <v>45201</v>
      </c>
      <c r="C52" s="162"/>
      <c r="D52" s="213">
        <v>20552.94</v>
      </c>
      <c r="E52" s="167">
        <v>20552.94</v>
      </c>
      <c r="F52" s="167">
        <f t="shared" si="3"/>
        <v>0</v>
      </c>
    </row>
    <row r="53" spans="2:6" ht="12.75">
      <c r="B53" s="158">
        <v>45202</v>
      </c>
      <c r="C53" s="162"/>
      <c r="D53" s="213">
        <v>1712.74</v>
      </c>
      <c r="E53" s="167">
        <v>1712.74</v>
      </c>
      <c r="F53" s="167">
        <f t="shared" si="3"/>
        <v>0</v>
      </c>
    </row>
    <row r="54" spans="2:6" ht="12.75">
      <c r="B54" s="158">
        <v>45203</v>
      </c>
      <c r="C54" s="162"/>
      <c r="D54" s="213">
        <v>2569.16</v>
      </c>
      <c r="E54" s="167">
        <v>2569.16</v>
      </c>
      <c r="F54" s="167">
        <f t="shared" si="3"/>
        <v>0</v>
      </c>
    </row>
    <row r="55" spans="2:6" ht="12.75">
      <c r="B55" s="158">
        <v>4570</v>
      </c>
      <c r="C55" s="162"/>
      <c r="D55" s="213">
        <v>700</v>
      </c>
      <c r="E55" s="167">
        <v>700</v>
      </c>
      <c r="F55" s="167">
        <f t="shared" si="3"/>
        <v>0</v>
      </c>
    </row>
    <row r="56" spans="2:6" ht="12.75">
      <c r="B56" s="158">
        <v>4580</v>
      </c>
      <c r="C56" s="162"/>
      <c r="D56" s="167">
        <v>460.86</v>
      </c>
      <c r="E56" s="167">
        <v>460.86</v>
      </c>
      <c r="F56" s="167">
        <f t="shared" si="3"/>
        <v>0</v>
      </c>
    </row>
    <row r="57" spans="2:6" ht="12.75">
      <c r="B57" s="158">
        <v>4611</v>
      </c>
      <c r="C57" s="162"/>
      <c r="D57" s="167">
        <v>0</v>
      </c>
      <c r="E57" s="167">
        <v>19783.17</v>
      </c>
      <c r="F57" s="167">
        <f t="shared" si="3"/>
        <v>-19783.17</v>
      </c>
    </row>
    <row r="58" spans="2:6" ht="12.75">
      <c r="B58" s="158">
        <v>4633</v>
      </c>
      <c r="C58" s="162"/>
      <c r="D58" s="167">
        <v>6435</v>
      </c>
      <c r="E58" s="167">
        <v>6435</v>
      </c>
      <c r="F58" s="167">
        <f t="shared" si="3"/>
        <v>0</v>
      </c>
    </row>
    <row r="59" spans="2:6" ht="12.75">
      <c r="B59" s="158">
        <v>4641</v>
      </c>
      <c r="C59" s="162"/>
      <c r="D59" s="167">
        <v>7200</v>
      </c>
      <c r="E59" s="167">
        <v>7200</v>
      </c>
      <c r="F59" s="167">
        <f t="shared" si="3"/>
        <v>0</v>
      </c>
    </row>
    <row r="60" spans="2:6" ht="12.75">
      <c r="B60" s="158">
        <v>4652</v>
      </c>
      <c r="C60" s="162"/>
      <c r="D60" s="167">
        <v>7800</v>
      </c>
      <c r="E60" s="167">
        <v>7800</v>
      </c>
      <c r="F60" s="167">
        <f t="shared" si="3"/>
        <v>0</v>
      </c>
    </row>
    <row r="61" spans="2:6" ht="12.75">
      <c r="B61" s="158">
        <v>4810</v>
      </c>
      <c r="C61" s="162"/>
      <c r="D61" s="167">
        <v>9690.78</v>
      </c>
      <c r="E61" s="167">
        <v>9690.78</v>
      </c>
      <c r="F61" s="167">
        <f t="shared" si="3"/>
        <v>0</v>
      </c>
    </row>
    <row r="62" spans="2:6" ht="12.75">
      <c r="B62" s="158">
        <v>4811</v>
      </c>
      <c r="C62" s="162"/>
      <c r="D62" s="167">
        <v>0</v>
      </c>
      <c r="E62" s="167">
        <v>0</v>
      </c>
      <c r="F62" s="167">
        <f t="shared" si="3"/>
        <v>0</v>
      </c>
    </row>
    <row r="63" spans="2:6" ht="12.75">
      <c r="B63" s="158">
        <v>4824</v>
      </c>
      <c r="C63" s="162"/>
      <c r="D63" s="167">
        <v>0</v>
      </c>
      <c r="E63" s="167">
        <v>90</v>
      </c>
      <c r="F63" s="167">
        <f t="shared" si="3"/>
        <v>-90</v>
      </c>
    </row>
    <row r="64" spans="2:6" ht="12.75">
      <c r="B64" s="158">
        <v>4825</v>
      </c>
      <c r="C64" s="162"/>
      <c r="D64" s="167">
        <v>967.54</v>
      </c>
      <c r="E64" s="167">
        <v>1055.77</v>
      </c>
      <c r="F64" s="167">
        <f t="shared" si="3"/>
        <v>-88.23000000000002</v>
      </c>
    </row>
    <row r="65" spans="2:6" ht="12.75">
      <c r="B65" s="158">
        <v>4827</v>
      </c>
      <c r="C65" s="162"/>
      <c r="D65" s="167">
        <v>93.94</v>
      </c>
      <c r="E65" s="167">
        <v>134.04</v>
      </c>
      <c r="F65" s="167">
        <f t="shared" si="3"/>
        <v>-40.099999999999994</v>
      </c>
    </row>
    <row r="66" spans="2:6" ht="12.75">
      <c r="B66" s="158">
        <v>4830</v>
      </c>
      <c r="C66" s="162"/>
      <c r="D66" s="167"/>
      <c r="E66" s="167">
        <v>209.44</v>
      </c>
      <c r="F66" s="167">
        <f t="shared" si="3"/>
        <v>-209.44</v>
      </c>
    </row>
    <row r="67" spans="2:6" ht="12.75">
      <c r="B67" s="158">
        <v>4833</v>
      </c>
      <c r="C67" s="162"/>
      <c r="D67" s="167">
        <v>291.14</v>
      </c>
      <c r="E67" s="167">
        <v>291.14</v>
      </c>
      <c r="F67" s="167">
        <f t="shared" si="3"/>
        <v>0</v>
      </c>
    </row>
    <row r="68" spans="2:6" ht="12.75">
      <c r="B68" s="158">
        <v>4839</v>
      </c>
      <c r="C68" s="162"/>
      <c r="D68" s="167">
        <v>3940.6</v>
      </c>
      <c r="E68" s="167">
        <v>3940.6</v>
      </c>
      <c r="F68" s="167">
        <f t="shared" si="3"/>
        <v>0</v>
      </c>
    </row>
    <row r="69" spans="2:7" ht="12.75">
      <c r="B69" s="158">
        <v>4856</v>
      </c>
      <c r="C69" s="162"/>
      <c r="D69" s="167">
        <v>4022.41</v>
      </c>
      <c r="E69" s="167">
        <v>4268.68</v>
      </c>
      <c r="F69" s="167">
        <f t="shared" si="3"/>
        <v>-246.27000000000044</v>
      </c>
      <c r="G69" s="185"/>
    </row>
    <row r="70" spans="2:7" ht="12.75">
      <c r="B70" s="158">
        <v>4890</v>
      </c>
      <c r="C70" s="162"/>
      <c r="D70" s="167">
        <v>866.68</v>
      </c>
      <c r="E70" s="167">
        <v>866.68</v>
      </c>
      <c r="F70" s="167">
        <f t="shared" si="3"/>
        <v>0</v>
      </c>
      <c r="G70" s="268"/>
    </row>
    <row r="71" spans="2:8" ht="12.75">
      <c r="B71" s="158">
        <v>4893</v>
      </c>
      <c r="C71" s="162"/>
      <c r="D71" s="167">
        <v>800.04</v>
      </c>
      <c r="E71" s="167">
        <v>800.04</v>
      </c>
      <c r="F71" s="167">
        <f t="shared" si="3"/>
        <v>0</v>
      </c>
      <c r="G71" s="163"/>
      <c r="H71" s="163"/>
    </row>
    <row r="72" spans="2:8" ht="12.75">
      <c r="B72" s="158">
        <v>4896</v>
      </c>
      <c r="C72" s="162"/>
      <c r="D72" s="167">
        <v>5100</v>
      </c>
      <c r="E72" s="167">
        <v>5100</v>
      </c>
      <c r="F72" s="167">
        <f t="shared" si="3"/>
        <v>0</v>
      </c>
      <c r="G72" s="163"/>
      <c r="H72" s="163"/>
    </row>
    <row r="73" spans="2:8" ht="12.75">
      <c r="B73" s="158">
        <v>4897</v>
      </c>
      <c r="C73" s="162"/>
      <c r="D73" s="167">
        <v>762.57</v>
      </c>
      <c r="E73" s="167">
        <v>797.41</v>
      </c>
      <c r="F73" s="167">
        <f t="shared" si="3"/>
        <v>-34.83999999999992</v>
      </c>
      <c r="G73" s="163"/>
      <c r="H73" s="163"/>
    </row>
    <row r="74" spans="2:8" ht="12.75">
      <c r="B74" s="169"/>
      <c r="C74" s="170"/>
      <c r="D74" s="171">
        <f>SUM(D47:D73)</f>
        <v>276744.6099999999</v>
      </c>
      <c r="E74" s="171">
        <f>SUM(E47:E73)</f>
        <v>302453.3299999999</v>
      </c>
      <c r="F74" s="171">
        <f>SUM(F47:F73)</f>
        <v>-25708.719999999994</v>
      </c>
      <c r="G74" s="163"/>
      <c r="H74" s="163"/>
    </row>
    <row r="75" spans="2:8" ht="12.75">
      <c r="B75" s="158">
        <v>5123</v>
      </c>
      <c r="C75" s="154" t="s">
        <v>2</v>
      </c>
      <c r="D75" s="167">
        <v>850</v>
      </c>
      <c r="E75" s="167">
        <v>0</v>
      </c>
      <c r="F75" s="167">
        <f>D75-E75</f>
        <v>850</v>
      </c>
      <c r="G75" s="167">
        <f>SUM(F75+F76+F77+F78+F79)+0.41</f>
        <v>7638</v>
      </c>
      <c r="H75" s="163"/>
    </row>
    <row r="76" spans="2:8" ht="12.75">
      <c r="B76" s="158">
        <v>5124</v>
      </c>
      <c r="C76" s="154" t="s">
        <v>3</v>
      </c>
      <c r="D76" s="167">
        <v>2608.31</v>
      </c>
      <c r="E76" s="167">
        <v>0</v>
      </c>
      <c r="F76" s="167">
        <f aca="true" t="shared" si="4" ref="F76:F118">D76-E76</f>
        <v>2608.31</v>
      </c>
      <c r="G76" s="163"/>
      <c r="H76" s="163"/>
    </row>
    <row r="77" spans="2:8" ht="12.75">
      <c r="B77" s="158">
        <v>5125</v>
      </c>
      <c r="C77" s="154" t="s">
        <v>4</v>
      </c>
      <c r="D77" s="167">
        <v>985.19</v>
      </c>
      <c r="E77" s="167">
        <v>0</v>
      </c>
      <c r="F77" s="167">
        <f t="shared" si="4"/>
        <v>985.19</v>
      </c>
      <c r="G77" s="163"/>
      <c r="H77" s="163"/>
    </row>
    <row r="78" spans="2:8" ht="12.75">
      <c r="B78" s="158">
        <v>5130</v>
      </c>
      <c r="C78" s="154" t="s">
        <v>5</v>
      </c>
      <c r="D78" s="167">
        <v>1248.86</v>
      </c>
      <c r="E78" s="167">
        <v>0</v>
      </c>
      <c r="F78" s="167">
        <f t="shared" si="4"/>
        <v>1248.86</v>
      </c>
      <c r="G78" s="163"/>
      <c r="H78" s="163"/>
    </row>
    <row r="79" spans="2:8" ht="13.5" thickBot="1">
      <c r="B79" s="158">
        <v>5133</v>
      </c>
      <c r="C79" s="154" t="s">
        <v>6</v>
      </c>
      <c r="D79" s="167">
        <v>1945.23</v>
      </c>
      <c r="E79" s="167">
        <v>0</v>
      </c>
      <c r="F79" s="281">
        <f t="shared" si="4"/>
        <v>1945.23</v>
      </c>
      <c r="G79" s="163">
        <f>SUM(F80+F81+F82)+0.19</f>
        <v>184375.99999999997</v>
      </c>
      <c r="H79" s="163"/>
    </row>
    <row r="80" spans="2:8" ht="12.75">
      <c r="B80" s="158">
        <v>5200</v>
      </c>
      <c r="C80" s="154" t="s">
        <v>7</v>
      </c>
      <c r="D80" s="167">
        <v>171274.65</v>
      </c>
      <c r="E80" s="167">
        <v>0</v>
      </c>
      <c r="F80" s="280">
        <f t="shared" si="4"/>
        <v>171274.65</v>
      </c>
      <c r="G80" s="163">
        <f>SUM(F83)</f>
        <v>6435</v>
      </c>
      <c r="H80" s="163"/>
    </row>
    <row r="81" spans="2:8" ht="12.75">
      <c r="B81" s="158">
        <v>5219</v>
      </c>
      <c r="C81" s="154" t="s">
        <v>8</v>
      </c>
      <c r="D81" s="167">
        <v>1160.86</v>
      </c>
      <c r="E81" s="167">
        <v>0</v>
      </c>
      <c r="F81" s="167">
        <f t="shared" si="4"/>
        <v>1160.86</v>
      </c>
      <c r="G81" s="163"/>
      <c r="H81" s="163"/>
    </row>
    <row r="82" spans="2:8" ht="12.75">
      <c r="B82" s="158">
        <v>5221</v>
      </c>
      <c r="C82" s="154" t="s">
        <v>9</v>
      </c>
      <c r="D82" s="167">
        <v>11940.3</v>
      </c>
      <c r="E82" s="167">
        <v>0</v>
      </c>
      <c r="F82" s="167">
        <f t="shared" si="4"/>
        <v>11940.3</v>
      </c>
      <c r="G82" s="163"/>
      <c r="H82" s="163"/>
    </row>
    <row r="83" spans="2:8" ht="13.5" thickBot="1">
      <c r="B83" s="159">
        <v>52990</v>
      </c>
      <c r="C83" s="155" t="s">
        <v>10</v>
      </c>
      <c r="D83" s="167">
        <v>6435</v>
      </c>
      <c r="E83" s="167">
        <v>0</v>
      </c>
      <c r="F83" s="281">
        <f t="shared" si="4"/>
        <v>6435</v>
      </c>
      <c r="G83" s="163"/>
      <c r="H83" s="163"/>
    </row>
    <row r="84" spans="2:8" ht="12.75">
      <c r="B84" s="159">
        <v>5315</v>
      </c>
      <c r="C84" s="155" t="s">
        <v>11</v>
      </c>
      <c r="D84" s="167">
        <v>2302.51</v>
      </c>
      <c r="E84" s="167">
        <v>0</v>
      </c>
      <c r="F84" s="280">
        <f t="shared" si="4"/>
        <v>2302.51</v>
      </c>
      <c r="G84" s="163"/>
      <c r="H84" s="163"/>
    </row>
    <row r="85" spans="2:8" ht="12.75">
      <c r="B85" s="159">
        <v>5317</v>
      </c>
      <c r="C85" s="155" t="s">
        <v>12</v>
      </c>
      <c r="D85" s="167">
        <v>888.52</v>
      </c>
      <c r="E85" s="167">
        <v>0</v>
      </c>
      <c r="F85" s="167">
        <f t="shared" si="4"/>
        <v>888.52</v>
      </c>
      <c r="G85" s="163"/>
      <c r="H85" s="163"/>
    </row>
    <row r="86" spans="2:8" ht="12.75">
      <c r="B86" s="159">
        <v>5319</v>
      </c>
      <c r="C86" s="155" t="s">
        <v>13</v>
      </c>
      <c r="D86" s="167">
        <v>1301.7</v>
      </c>
      <c r="E86" s="167">
        <v>0</v>
      </c>
      <c r="F86" s="167">
        <f t="shared" si="4"/>
        <v>1301.7</v>
      </c>
      <c r="G86" s="163"/>
      <c r="H86" s="163"/>
    </row>
    <row r="87" spans="2:8" ht="12.75">
      <c r="B87" s="159">
        <v>5320</v>
      </c>
      <c r="C87" s="155" t="s">
        <v>14</v>
      </c>
      <c r="D87" s="167">
        <v>188.21</v>
      </c>
      <c r="E87" s="167">
        <v>0</v>
      </c>
      <c r="F87" s="167">
        <f t="shared" si="4"/>
        <v>188.21</v>
      </c>
      <c r="G87" s="163"/>
      <c r="H87" s="163"/>
    </row>
    <row r="88" spans="2:8" ht="12.75">
      <c r="B88" s="159">
        <v>5332</v>
      </c>
      <c r="C88" s="155" t="s">
        <v>15</v>
      </c>
      <c r="D88" s="167">
        <v>8872</v>
      </c>
      <c r="E88" s="167">
        <v>0</v>
      </c>
      <c r="F88" s="167">
        <f t="shared" si="4"/>
        <v>8872</v>
      </c>
      <c r="G88" s="163"/>
      <c r="H88" s="163"/>
    </row>
    <row r="89" spans="2:8" ht="12.75">
      <c r="B89" s="159">
        <v>5339</v>
      </c>
      <c r="C89" s="155" t="s">
        <v>16</v>
      </c>
      <c r="D89" s="167">
        <v>100</v>
      </c>
      <c r="E89" s="167">
        <v>0</v>
      </c>
      <c r="F89" s="167">
        <f t="shared" si="4"/>
        <v>100</v>
      </c>
      <c r="G89" s="163"/>
      <c r="H89" s="163"/>
    </row>
    <row r="90" spans="2:8" ht="12.75">
      <c r="B90" s="159">
        <v>5352</v>
      </c>
      <c r="C90" s="155" t="s">
        <v>17</v>
      </c>
      <c r="D90" s="167">
        <v>348.6</v>
      </c>
      <c r="E90" s="167">
        <v>0</v>
      </c>
      <c r="F90" s="167">
        <f t="shared" si="4"/>
        <v>348.6</v>
      </c>
      <c r="G90" s="163">
        <f>SUM(F84+F85+F86+F87+F88+F89+F90+F91+F92+F93)-0.03</f>
        <v>29124.000000000004</v>
      </c>
      <c r="H90" s="163"/>
    </row>
    <row r="91" spans="2:8" ht="12.75">
      <c r="B91" s="159">
        <v>5392</v>
      </c>
      <c r="C91" s="155" t="s">
        <v>18</v>
      </c>
      <c r="D91" s="167">
        <v>840</v>
      </c>
      <c r="E91" s="167">
        <v>0</v>
      </c>
      <c r="F91" s="167">
        <f t="shared" si="4"/>
        <v>840</v>
      </c>
      <c r="G91" s="163"/>
      <c r="H91" s="163"/>
    </row>
    <row r="92" spans="2:8" ht="12.75">
      <c r="B92" s="159">
        <v>5396</v>
      </c>
      <c r="C92" s="155" t="s">
        <v>19</v>
      </c>
      <c r="D92" s="167">
        <v>12934.76</v>
      </c>
      <c r="E92" s="167">
        <v>0</v>
      </c>
      <c r="F92" s="167">
        <f t="shared" si="4"/>
        <v>12934.76</v>
      </c>
      <c r="G92" s="163"/>
      <c r="H92" s="163"/>
    </row>
    <row r="93" spans="2:8" ht="13.5" thickBot="1">
      <c r="B93" s="159">
        <v>5399</v>
      </c>
      <c r="C93" s="155" t="s">
        <v>20</v>
      </c>
      <c r="D93" s="167">
        <v>1347.73</v>
      </c>
      <c r="E93" s="167">
        <v>0</v>
      </c>
      <c r="F93" s="281">
        <f t="shared" si="4"/>
        <v>1347.73</v>
      </c>
      <c r="G93" s="163"/>
      <c r="H93" s="163"/>
    </row>
    <row r="94" spans="2:8" ht="12.75">
      <c r="B94" s="159">
        <v>5400</v>
      </c>
      <c r="C94" s="155" t="s">
        <v>21</v>
      </c>
      <c r="D94" s="167">
        <v>0</v>
      </c>
      <c r="E94" s="167">
        <v>0</v>
      </c>
      <c r="F94" s="280">
        <f t="shared" si="4"/>
        <v>0</v>
      </c>
      <c r="G94" s="163"/>
      <c r="H94" s="163"/>
    </row>
    <row r="95" spans="2:8" ht="12.75">
      <c r="B95" s="159">
        <v>5500</v>
      </c>
      <c r="C95" s="155" t="s">
        <v>57</v>
      </c>
      <c r="D95" s="167">
        <v>6318</v>
      </c>
      <c r="E95" s="167">
        <v>0</v>
      </c>
      <c r="F95" s="167">
        <f t="shared" si="4"/>
        <v>6318</v>
      </c>
      <c r="G95" s="163"/>
      <c r="H95" s="163"/>
    </row>
    <row r="96" spans="2:8" ht="12.75">
      <c r="B96" s="158">
        <v>5501</v>
      </c>
      <c r="C96" s="154" t="s">
        <v>22</v>
      </c>
      <c r="D96" s="167">
        <v>994.5</v>
      </c>
      <c r="E96" s="167">
        <v>0</v>
      </c>
      <c r="F96" s="167">
        <f t="shared" si="4"/>
        <v>994.5</v>
      </c>
      <c r="G96" s="163"/>
      <c r="H96" s="163"/>
    </row>
    <row r="97" spans="2:8" ht="12.75">
      <c r="B97" s="158">
        <v>5502</v>
      </c>
      <c r="C97" s="154" t="s">
        <v>23</v>
      </c>
      <c r="D97" s="167">
        <v>7494.45</v>
      </c>
      <c r="E97" s="167">
        <v>0</v>
      </c>
      <c r="F97" s="167">
        <f t="shared" si="4"/>
        <v>7494.45</v>
      </c>
      <c r="G97" s="163"/>
      <c r="H97" s="163"/>
    </row>
    <row r="98" spans="2:8" ht="12.75">
      <c r="B98" s="159">
        <v>5504</v>
      </c>
      <c r="C98" s="155" t="s">
        <v>24</v>
      </c>
      <c r="D98" s="167">
        <v>28602.47</v>
      </c>
      <c r="E98" s="167">
        <v>0</v>
      </c>
      <c r="F98" s="167">
        <f t="shared" si="4"/>
        <v>28602.47</v>
      </c>
      <c r="G98" s="163"/>
      <c r="H98" s="163"/>
    </row>
    <row r="99" spans="2:8" ht="12.75">
      <c r="B99" s="159">
        <v>55100</v>
      </c>
      <c r="C99" s="155" t="s">
        <v>25</v>
      </c>
      <c r="D99" s="167">
        <v>94.6</v>
      </c>
      <c r="E99" s="167">
        <v>0</v>
      </c>
      <c r="F99" s="167">
        <f t="shared" si="4"/>
        <v>94.6</v>
      </c>
      <c r="G99" s="163"/>
      <c r="H99" s="163"/>
    </row>
    <row r="100" spans="2:8" ht="12.75">
      <c r="B100" s="159">
        <v>5512</v>
      </c>
      <c r="C100" s="155" t="s">
        <v>26</v>
      </c>
      <c r="D100" s="167">
        <v>324.56</v>
      </c>
      <c r="E100" s="167">
        <v>0</v>
      </c>
      <c r="F100" s="167">
        <f t="shared" si="4"/>
        <v>324.56</v>
      </c>
      <c r="G100" s="163"/>
      <c r="H100" s="163"/>
    </row>
    <row r="101" spans="2:8" ht="12.75">
      <c r="B101" s="159">
        <v>5515</v>
      </c>
      <c r="C101" s="155" t="s">
        <v>27</v>
      </c>
      <c r="D101" s="167">
        <v>0</v>
      </c>
      <c r="E101" s="167">
        <v>0</v>
      </c>
      <c r="F101" s="167">
        <f t="shared" si="4"/>
        <v>0</v>
      </c>
      <c r="G101" s="163"/>
      <c r="H101" s="163"/>
    </row>
    <row r="102" spans="2:8" ht="12.75">
      <c r="B102" s="159">
        <v>5525</v>
      </c>
      <c r="C102" s="155" t="s">
        <v>28</v>
      </c>
      <c r="D102" s="167">
        <v>225.92</v>
      </c>
      <c r="E102" s="167">
        <v>0</v>
      </c>
      <c r="F102" s="167">
        <f t="shared" si="4"/>
        <v>225.92</v>
      </c>
      <c r="G102" s="163"/>
      <c r="H102" s="163"/>
    </row>
    <row r="103" spans="2:8" ht="12.75">
      <c r="B103" s="159">
        <v>5530</v>
      </c>
      <c r="C103" s="155" t="s">
        <v>29</v>
      </c>
      <c r="D103" s="167">
        <v>887.47</v>
      </c>
      <c r="E103" s="167">
        <v>0</v>
      </c>
      <c r="F103" s="167">
        <f t="shared" si="4"/>
        <v>887.47</v>
      </c>
      <c r="G103" s="163"/>
      <c r="H103" s="163"/>
    </row>
    <row r="104" spans="2:8" ht="12.75">
      <c r="B104" s="159">
        <v>5532</v>
      </c>
      <c r="C104" s="155" t="s">
        <v>30</v>
      </c>
      <c r="D104" s="167">
        <v>0</v>
      </c>
      <c r="E104" s="167">
        <v>0</v>
      </c>
      <c r="F104" s="167">
        <f t="shared" si="4"/>
        <v>0</v>
      </c>
      <c r="G104" s="163"/>
      <c r="H104" s="163"/>
    </row>
    <row r="105" spans="2:8" ht="12.75">
      <c r="B105" s="159">
        <v>5539</v>
      </c>
      <c r="C105" s="155" t="s">
        <v>31</v>
      </c>
      <c r="D105" s="167">
        <v>100</v>
      </c>
      <c r="E105" s="167">
        <v>0</v>
      </c>
      <c r="F105" s="167">
        <f t="shared" si="4"/>
        <v>100</v>
      </c>
      <c r="G105" s="163"/>
      <c r="H105" s="163"/>
    </row>
    <row r="106" spans="2:8" ht="12.75">
      <c r="B106" s="159">
        <v>5540</v>
      </c>
      <c r="C106" s="155" t="s">
        <v>32</v>
      </c>
      <c r="D106" s="167">
        <v>291.14</v>
      </c>
      <c r="E106" s="167">
        <v>0</v>
      </c>
      <c r="F106" s="167">
        <f t="shared" si="4"/>
        <v>291.14</v>
      </c>
      <c r="G106" s="163"/>
      <c r="H106" s="163"/>
    </row>
    <row r="107" spans="2:8" ht="12.75">
      <c r="B107" s="160">
        <v>5551</v>
      </c>
      <c r="C107" s="155" t="s">
        <v>33</v>
      </c>
      <c r="D107" s="167">
        <v>0</v>
      </c>
      <c r="E107" s="167">
        <v>0</v>
      </c>
      <c r="F107" s="167">
        <f t="shared" si="4"/>
        <v>0</v>
      </c>
      <c r="G107" s="163"/>
      <c r="H107" s="163"/>
    </row>
    <row r="108" spans="2:8" ht="12.75">
      <c r="B108" s="160">
        <v>5552</v>
      </c>
      <c r="C108" s="155" t="s">
        <v>34</v>
      </c>
      <c r="D108" s="167">
        <v>522.06</v>
      </c>
      <c r="E108" s="167">
        <v>0</v>
      </c>
      <c r="F108" s="167">
        <f t="shared" si="4"/>
        <v>522.06</v>
      </c>
      <c r="G108" s="163"/>
      <c r="H108" s="163"/>
    </row>
    <row r="109" spans="2:8" ht="12.75">
      <c r="B109" s="160">
        <v>5553</v>
      </c>
      <c r="C109" s="155" t="s">
        <v>35</v>
      </c>
      <c r="D109" s="167">
        <v>69.17</v>
      </c>
      <c r="E109" s="167">
        <v>0</v>
      </c>
      <c r="F109" s="167">
        <f t="shared" si="4"/>
        <v>69.17</v>
      </c>
      <c r="G109" s="163"/>
      <c r="H109" s="163"/>
    </row>
    <row r="110" spans="2:8" ht="12.75">
      <c r="B110" s="160">
        <v>5557</v>
      </c>
      <c r="C110" s="155" t="s">
        <v>36</v>
      </c>
      <c r="D110" s="167">
        <v>5100</v>
      </c>
      <c r="E110" s="167">
        <v>0</v>
      </c>
      <c r="F110" s="167">
        <f t="shared" si="4"/>
        <v>5100</v>
      </c>
      <c r="G110" s="163">
        <f>SUM(F110+F109+F108+F107)-0.33</f>
        <v>5690.9</v>
      </c>
      <c r="H110" s="163"/>
    </row>
    <row r="111" spans="2:8" ht="12.75">
      <c r="B111" s="160">
        <v>5560</v>
      </c>
      <c r="C111" s="155" t="s">
        <v>58</v>
      </c>
      <c r="D111" s="167">
        <v>209.44</v>
      </c>
      <c r="E111" s="167">
        <v>0</v>
      </c>
      <c r="F111" s="167">
        <f t="shared" si="4"/>
        <v>209.44</v>
      </c>
      <c r="G111" s="163">
        <f>SUM(F111)-0.44</f>
        <v>209</v>
      </c>
      <c r="H111" s="163"/>
    </row>
    <row r="112" spans="2:8" ht="12.75">
      <c r="B112" s="159">
        <v>5590</v>
      </c>
      <c r="C112" s="155" t="s">
        <v>70</v>
      </c>
      <c r="D112" s="167">
        <v>3248.31</v>
      </c>
      <c r="E112" s="167">
        <v>0</v>
      </c>
      <c r="F112" s="167">
        <f t="shared" si="4"/>
        <v>3248.31</v>
      </c>
      <c r="G112" s="163"/>
      <c r="H112" s="163"/>
    </row>
    <row r="113" spans="2:8" ht="12.75">
      <c r="B113" s="159">
        <v>5591</v>
      </c>
      <c r="C113" s="155" t="s">
        <v>71</v>
      </c>
      <c r="D113" s="167">
        <v>973.5</v>
      </c>
      <c r="E113" s="167">
        <v>0</v>
      </c>
      <c r="F113" s="167">
        <f t="shared" si="4"/>
        <v>973.5</v>
      </c>
      <c r="G113" s="163"/>
      <c r="H113" s="163"/>
    </row>
    <row r="114" spans="2:8" ht="12.75">
      <c r="B114" s="159">
        <v>5592</v>
      </c>
      <c r="C114" s="155" t="s">
        <v>72</v>
      </c>
      <c r="D114" s="167">
        <v>0</v>
      </c>
      <c r="E114" s="167">
        <v>0</v>
      </c>
      <c r="F114" s="167">
        <f t="shared" si="4"/>
        <v>0</v>
      </c>
      <c r="G114" s="163"/>
      <c r="H114" s="163"/>
    </row>
    <row r="115" spans="2:8" ht="12.75">
      <c r="B115" s="159">
        <v>5593</v>
      </c>
      <c r="C115" s="155" t="s">
        <v>73</v>
      </c>
      <c r="D115" s="167">
        <v>351</v>
      </c>
      <c r="E115" s="167">
        <v>0</v>
      </c>
      <c r="F115" s="167">
        <f t="shared" si="4"/>
        <v>351</v>
      </c>
      <c r="G115" s="163">
        <f>SUM(F95+F96+F97+F98+F99+F100+F102+F103+F105+F106+F112+F113+F115+F116)-0.25+1</f>
        <v>50613.99999999999</v>
      </c>
      <c r="H115" s="163"/>
    </row>
    <row r="116" spans="2:8" ht="12.75">
      <c r="B116" s="158">
        <v>5599</v>
      </c>
      <c r="C116" s="156" t="s">
        <v>74</v>
      </c>
      <c r="D116" s="167">
        <v>707.33</v>
      </c>
      <c r="E116" s="167">
        <v>0</v>
      </c>
      <c r="F116" s="167">
        <f t="shared" si="4"/>
        <v>707.33</v>
      </c>
      <c r="G116" s="163"/>
      <c r="H116" s="163"/>
    </row>
    <row r="117" spans="2:8" ht="12.75">
      <c r="B117" s="158">
        <v>5699</v>
      </c>
      <c r="C117" s="156" t="s">
        <v>59</v>
      </c>
      <c r="D117" s="167">
        <v>177.24</v>
      </c>
      <c r="E117" s="167">
        <v>0</v>
      </c>
      <c r="F117" s="167">
        <f t="shared" si="4"/>
        <v>177.24</v>
      </c>
      <c r="G117" s="163">
        <v>177</v>
      </c>
      <c r="H117" s="163"/>
    </row>
    <row r="118" spans="2:8" ht="12.75">
      <c r="B118" s="158">
        <v>5861</v>
      </c>
      <c r="C118" s="156" t="s">
        <v>75</v>
      </c>
      <c r="D118" s="167">
        <v>9010.01</v>
      </c>
      <c r="E118" s="167">
        <v>0</v>
      </c>
      <c r="F118" s="167">
        <f t="shared" si="4"/>
        <v>9010.01</v>
      </c>
      <c r="G118" s="163">
        <v>9010</v>
      </c>
      <c r="H118" s="163"/>
    </row>
    <row r="119" spans="2:8" ht="12.75">
      <c r="B119" s="169"/>
      <c r="C119" s="172"/>
      <c r="D119" s="171">
        <f>SUM(D75:D118)</f>
        <v>293273.5999999999</v>
      </c>
      <c r="E119" s="171">
        <f>SUM(E75:E118)</f>
        <v>0</v>
      </c>
      <c r="F119" s="171">
        <f>SUM(F75:F118)</f>
        <v>293273.5999999999</v>
      </c>
      <c r="G119" s="171">
        <f>SUM(G72:G118)</f>
        <v>293273.89999999997</v>
      </c>
      <c r="H119" s="163"/>
    </row>
    <row r="120" spans="2:8" ht="12.75">
      <c r="B120" s="158">
        <v>6112</v>
      </c>
      <c r="C120" s="154" t="s">
        <v>76</v>
      </c>
      <c r="D120" s="167">
        <v>0</v>
      </c>
      <c r="E120" s="167">
        <v>168994.35</v>
      </c>
      <c r="F120" s="167">
        <f aca="true" t="shared" si="5" ref="F120:F126">D120-E120</f>
        <v>-168994.35</v>
      </c>
      <c r="G120" s="163">
        <v>168994</v>
      </c>
      <c r="H120" s="163"/>
    </row>
    <row r="121" spans="2:8" ht="12.75">
      <c r="B121" s="158">
        <v>6551</v>
      </c>
      <c r="C121" s="154" t="s">
        <v>45</v>
      </c>
      <c r="D121" s="167">
        <v>0</v>
      </c>
      <c r="E121" s="167">
        <v>3923.43</v>
      </c>
      <c r="F121" s="167">
        <f t="shared" si="5"/>
        <v>-3923.43</v>
      </c>
      <c r="G121" s="163">
        <v>3924</v>
      </c>
      <c r="H121" s="163"/>
    </row>
    <row r="122" spans="2:8" ht="12.75">
      <c r="B122" s="158">
        <v>6613</v>
      </c>
      <c r="C122" s="154" t="s">
        <v>77</v>
      </c>
      <c r="D122" s="167">
        <v>0</v>
      </c>
      <c r="E122" s="167">
        <v>2800</v>
      </c>
      <c r="F122" s="167">
        <f t="shared" si="5"/>
        <v>-2800</v>
      </c>
      <c r="G122" s="163">
        <v>2800</v>
      </c>
      <c r="H122" s="163"/>
    </row>
    <row r="123" spans="2:8" ht="12.75">
      <c r="B123" s="158">
        <v>6619</v>
      </c>
      <c r="C123" s="154" t="s">
        <v>46</v>
      </c>
      <c r="D123" s="167">
        <v>0</v>
      </c>
      <c r="E123" s="167">
        <v>14495.36</v>
      </c>
      <c r="F123" s="167">
        <f t="shared" si="5"/>
        <v>-14495.36</v>
      </c>
      <c r="G123" s="163">
        <v>14496</v>
      </c>
      <c r="H123" s="163"/>
    </row>
    <row r="124" spans="2:8" ht="12.75">
      <c r="B124" s="158">
        <v>6690</v>
      </c>
      <c r="C124" s="154" t="s">
        <v>78</v>
      </c>
      <c r="D124" s="167">
        <v>0</v>
      </c>
      <c r="E124" s="167">
        <v>550659.18</v>
      </c>
      <c r="F124" s="167">
        <f t="shared" si="5"/>
        <v>-550659.18</v>
      </c>
      <c r="G124" s="163">
        <v>550659</v>
      </c>
      <c r="H124" s="163"/>
    </row>
    <row r="125" spans="2:8" ht="12.75">
      <c r="B125" s="158">
        <v>6707</v>
      </c>
      <c r="C125" s="154" t="s">
        <v>65</v>
      </c>
      <c r="D125" s="167">
        <v>0</v>
      </c>
      <c r="E125" s="167">
        <v>150</v>
      </c>
      <c r="F125" s="167">
        <f t="shared" si="5"/>
        <v>-150</v>
      </c>
      <c r="G125" s="163">
        <v>150</v>
      </c>
      <c r="H125" s="163"/>
    </row>
    <row r="126" spans="2:7" ht="12.75">
      <c r="B126" s="158">
        <v>6866</v>
      </c>
      <c r="C126" s="154" t="s">
        <v>79</v>
      </c>
      <c r="D126" s="167">
        <v>0</v>
      </c>
      <c r="E126" s="167">
        <v>4778.33</v>
      </c>
      <c r="F126" s="167">
        <f t="shared" si="5"/>
        <v>-4778.33</v>
      </c>
      <c r="G126" s="163">
        <v>4778</v>
      </c>
    </row>
    <row r="127" spans="2:7" ht="12.75">
      <c r="B127" s="422" t="s">
        <v>47</v>
      </c>
      <c r="C127" s="423"/>
      <c r="D127" s="167">
        <f>SUM(D120:D126)</f>
        <v>0</v>
      </c>
      <c r="E127" s="167">
        <f>SUM(E120:E126)</f>
        <v>745800.65</v>
      </c>
      <c r="F127" s="167">
        <f>SUM(F120:F126)</f>
        <v>-745800.65</v>
      </c>
      <c r="G127" s="167">
        <f>SUM(G120:G126)</f>
        <v>745801</v>
      </c>
    </row>
    <row r="128" spans="2:7" ht="12.75">
      <c r="B128" s="422" t="s">
        <v>48</v>
      </c>
      <c r="C128" s="423"/>
      <c r="D128" s="167"/>
      <c r="E128" s="167"/>
      <c r="F128" s="167">
        <f>SUM(F119+F127)*-1</f>
        <v>452527.0500000001</v>
      </c>
      <c r="G128" s="163"/>
    </row>
    <row r="129" spans="2:8" ht="12.75">
      <c r="B129" s="158">
        <v>7210</v>
      </c>
      <c r="C129" s="162"/>
      <c r="D129" s="167">
        <v>18219.46</v>
      </c>
      <c r="E129" s="167"/>
      <c r="F129" s="167">
        <v>18219.46</v>
      </c>
      <c r="G129" s="163"/>
      <c r="H129" s="173">
        <f>SUM(F14+F18+F34+F46+F74+F119+F127+F129)</f>
        <v>-0.010000001253501978</v>
      </c>
    </row>
    <row r="130" spans="2:6" ht="12.75">
      <c r="B130" s="161"/>
      <c r="D130" s="163"/>
      <c r="E130" s="163"/>
      <c r="F130" s="163"/>
    </row>
    <row r="131" spans="2:6" ht="13.5" thickBot="1">
      <c r="B131" s="161"/>
      <c r="D131" s="163"/>
      <c r="E131" s="163"/>
      <c r="F131" s="163"/>
    </row>
    <row r="132" spans="2:8" ht="12.75">
      <c r="B132" s="269"/>
      <c r="C132" s="283" t="s">
        <v>56</v>
      </c>
      <c r="D132" s="270" t="s">
        <v>51</v>
      </c>
      <c r="E132" s="270" t="s">
        <v>52</v>
      </c>
      <c r="F132" s="270" t="s">
        <v>53</v>
      </c>
      <c r="G132" s="271" t="s">
        <v>54</v>
      </c>
      <c r="H132" s="272" t="s">
        <v>55</v>
      </c>
    </row>
    <row r="133" spans="2:8" ht="12.75">
      <c r="B133" s="417" t="s">
        <v>49</v>
      </c>
      <c r="C133" s="418"/>
      <c r="D133" s="273">
        <f>SUM(E127)</f>
        <v>745800.65</v>
      </c>
      <c r="E133" s="274">
        <v>0.07</v>
      </c>
      <c r="F133" s="273">
        <v>522.06</v>
      </c>
      <c r="G133" s="275">
        <v>433.83</v>
      </c>
      <c r="H133" s="285">
        <f>SUM(F133-G133)</f>
        <v>88.22999999999996</v>
      </c>
    </row>
    <row r="134" spans="2:8" ht="13.5" thickBot="1">
      <c r="B134" s="276"/>
      <c r="C134" s="284" t="s">
        <v>50</v>
      </c>
      <c r="D134" s="277">
        <f>SUM(E120+E121)</f>
        <v>172917.78</v>
      </c>
      <c r="E134" s="278">
        <v>0.04</v>
      </c>
      <c r="F134" s="277">
        <f>SUM(D134*0.04/100)</f>
        <v>69.167112</v>
      </c>
      <c r="G134" s="279">
        <v>29.07</v>
      </c>
      <c r="H134" s="286">
        <f>SUM(F134-G134)</f>
        <v>40.097112</v>
      </c>
    </row>
    <row r="135" spans="2:6" ht="12.75">
      <c r="B135" s="161"/>
      <c r="D135" s="163"/>
      <c r="E135" s="163"/>
      <c r="F135" s="163"/>
    </row>
    <row r="136" spans="2:6" ht="12.75">
      <c r="B136" s="161"/>
      <c r="D136" s="163"/>
      <c r="E136" s="163"/>
      <c r="F136" s="163"/>
    </row>
    <row r="137" spans="2:6" ht="12.75">
      <c r="B137" s="161"/>
      <c r="D137" s="163"/>
      <c r="E137" s="163"/>
      <c r="F137" s="163"/>
    </row>
    <row r="138" spans="2:6" ht="12.75">
      <c r="B138" s="161"/>
      <c r="D138" s="163"/>
      <c r="E138" s="163"/>
      <c r="F138" s="163"/>
    </row>
    <row r="139" spans="2:6" ht="12.75">
      <c r="B139" s="161"/>
      <c r="D139" s="163"/>
      <c r="E139" s="163"/>
      <c r="F139" s="163"/>
    </row>
    <row r="140" spans="2:6" ht="12.75">
      <c r="B140" s="161"/>
      <c r="D140" s="163"/>
      <c r="E140" s="163"/>
      <c r="F140" s="163"/>
    </row>
    <row r="141" spans="2:6" ht="12.75">
      <c r="B141" s="161"/>
      <c r="D141" s="163"/>
      <c r="E141" s="163"/>
      <c r="F141" s="163"/>
    </row>
    <row r="142" spans="2:6" ht="12.75">
      <c r="B142" s="161"/>
      <c r="D142" s="163"/>
      <c r="E142" s="163"/>
      <c r="F142" s="163"/>
    </row>
    <row r="143" spans="2:6" ht="12.75">
      <c r="B143" s="161"/>
      <c r="D143" s="163"/>
      <c r="E143" s="163"/>
      <c r="F143" s="163"/>
    </row>
    <row r="144" spans="2:6" ht="12.75">
      <c r="B144" s="161"/>
      <c r="D144" s="163"/>
      <c r="E144" s="163"/>
      <c r="F144" s="163"/>
    </row>
    <row r="145" spans="2:6" ht="12.75">
      <c r="B145" s="161"/>
      <c r="D145" s="163"/>
      <c r="E145" s="163"/>
      <c r="F145" s="163"/>
    </row>
    <row r="146" spans="2:6" ht="12.75">
      <c r="B146" s="161"/>
      <c r="D146" s="163"/>
      <c r="E146" s="163"/>
      <c r="F146" s="163"/>
    </row>
    <row r="147" spans="2:6" ht="12.75">
      <c r="B147" s="161"/>
      <c r="D147" s="163"/>
      <c r="E147" s="163"/>
      <c r="F147" s="163"/>
    </row>
    <row r="148" spans="2:6" ht="12.75">
      <c r="B148" s="161"/>
      <c r="D148" s="163"/>
      <c r="E148" s="163"/>
      <c r="F148" s="163"/>
    </row>
    <row r="149" spans="2:6" ht="12.75">
      <c r="B149" s="161"/>
      <c r="D149" s="163"/>
      <c r="E149" s="163"/>
      <c r="F149" s="163"/>
    </row>
    <row r="150" spans="2:6" ht="12.75">
      <c r="B150" s="161"/>
      <c r="D150" s="163"/>
      <c r="E150" s="163"/>
      <c r="F150" s="163"/>
    </row>
    <row r="151" spans="2:6" ht="12.75">
      <c r="B151" s="161"/>
      <c r="D151" s="163"/>
      <c r="E151" s="163"/>
      <c r="F151" s="163"/>
    </row>
    <row r="152" spans="2:6" ht="12.75">
      <c r="B152" s="161"/>
      <c r="D152" s="163"/>
      <c r="E152" s="163"/>
      <c r="F152" s="163"/>
    </row>
    <row r="153" spans="2:6" ht="12.75">
      <c r="B153" s="161"/>
      <c r="D153" s="163"/>
      <c r="E153" s="163"/>
      <c r="F153" s="163"/>
    </row>
    <row r="154" spans="2:6" ht="12.75">
      <c r="B154" s="161"/>
      <c r="D154" s="163"/>
      <c r="E154" s="163"/>
      <c r="F154" s="163"/>
    </row>
    <row r="155" spans="2:6" ht="12.75">
      <c r="B155" s="161"/>
      <c r="D155" s="163"/>
      <c r="E155" s="163"/>
      <c r="F155" s="163"/>
    </row>
    <row r="156" spans="2:6" ht="12.75">
      <c r="B156" s="161"/>
      <c r="D156" s="163"/>
      <c r="E156" s="163"/>
      <c r="F156" s="163"/>
    </row>
    <row r="157" spans="2:6" ht="12.75">
      <c r="B157" s="161"/>
      <c r="D157" s="163"/>
      <c r="E157" s="163"/>
      <c r="F157" s="163"/>
    </row>
    <row r="158" spans="2:6" ht="12.75">
      <c r="B158" s="161"/>
      <c r="D158" s="163"/>
      <c r="E158" s="163"/>
      <c r="F158" s="163"/>
    </row>
    <row r="159" spans="2:6" ht="12.75">
      <c r="B159" s="161"/>
      <c r="D159" s="163"/>
      <c r="E159" s="163"/>
      <c r="F159" s="163"/>
    </row>
    <row r="160" spans="2:6" ht="12.75">
      <c r="B160" s="161"/>
      <c r="D160" s="163"/>
      <c r="E160" s="163"/>
      <c r="F160" s="163"/>
    </row>
    <row r="161" spans="2:6" ht="12.75">
      <c r="B161" s="161"/>
      <c r="D161" s="163"/>
      <c r="E161" s="163"/>
      <c r="F161" s="163"/>
    </row>
    <row r="162" spans="2:6" ht="12.75">
      <c r="B162" s="161"/>
      <c r="D162" s="163"/>
      <c r="E162" s="163"/>
      <c r="F162" s="163"/>
    </row>
    <row r="163" spans="2:6" ht="12.75">
      <c r="B163" s="161"/>
      <c r="D163" s="163"/>
      <c r="E163" s="163"/>
      <c r="F163" s="163"/>
    </row>
    <row r="164" spans="2:6" ht="12.75">
      <c r="B164" s="161"/>
      <c r="D164" s="163"/>
      <c r="E164" s="163"/>
      <c r="F164" s="163"/>
    </row>
    <row r="165" spans="2:6" ht="12.75">
      <c r="B165" s="161"/>
      <c r="D165" s="163"/>
      <c r="E165" s="163"/>
      <c r="F165" s="163"/>
    </row>
    <row r="166" spans="2:6" ht="12.75">
      <c r="B166" s="161"/>
      <c r="D166" s="163"/>
      <c r="E166" s="163"/>
      <c r="F166" s="163"/>
    </row>
    <row r="167" spans="2:6" ht="12.75">
      <c r="B167" s="161"/>
      <c r="D167" s="163"/>
      <c r="E167" s="163"/>
      <c r="F167" s="163"/>
    </row>
    <row r="168" spans="2:6" ht="12.75">
      <c r="B168" s="161"/>
      <c r="D168" s="163"/>
      <c r="E168" s="163"/>
      <c r="F168" s="163"/>
    </row>
    <row r="169" spans="2:6" ht="12.75">
      <c r="B169" s="157"/>
      <c r="D169" s="163"/>
      <c r="E169" s="163"/>
      <c r="F169" s="163"/>
    </row>
    <row r="170" spans="2:6" ht="12.75">
      <c r="B170" s="157"/>
      <c r="D170" s="163"/>
      <c r="E170" s="163"/>
      <c r="F170" s="163"/>
    </row>
    <row r="171" spans="2:6" ht="12.75">
      <c r="B171" s="157"/>
      <c r="D171" s="163"/>
      <c r="E171" s="163"/>
      <c r="F171" s="163"/>
    </row>
    <row r="172" spans="2:6" ht="12.75">
      <c r="B172" s="157"/>
      <c r="D172" s="163"/>
      <c r="E172" s="163"/>
      <c r="F172" s="163"/>
    </row>
    <row r="173" spans="2:6" ht="12.75">
      <c r="B173" s="157"/>
      <c r="D173" s="163"/>
      <c r="E173" s="163"/>
      <c r="F173" s="163"/>
    </row>
    <row r="174" spans="2:6" ht="12.75">
      <c r="B174" s="157"/>
      <c r="D174" s="163"/>
      <c r="E174" s="163"/>
      <c r="F174" s="163"/>
    </row>
    <row r="175" spans="2:6" ht="12.75">
      <c r="B175" s="157"/>
      <c r="D175" s="163"/>
      <c r="E175" s="163"/>
      <c r="F175" s="163"/>
    </row>
    <row r="176" spans="2:6" ht="12.75">
      <c r="B176" s="157"/>
      <c r="D176" s="163"/>
      <c r="E176" s="163"/>
      <c r="F176" s="163"/>
    </row>
    <row r="177" spans="2:6" ht="12.75">
      <c r="B177" s="157"/>
      <c r="D177" s="163"/>
      <c r="E177" s="163"/>
      <c r="F177" s="163"/>
    </row>
    <row r="178" spans="2:6" ht="12.75">
      <c r="B178" s="157"/>
      <c r="D178" s="163"/>
      <c r="E178" s="163"/>
      <c r="F178" s="163"/>
    </row>
    <row r="179" spans="2:6" ht="12.75">
      <c r="B179" s="157"/>
      <c r="D179" s="163"/>
      <c r="E179" s="163"/>
      <c r="F179" s="163"/>
    </row>
    <row r="180" spans="2:6" ht="12.75">
      <c r="B180" s="157"/>
      <c r="D180" s="163"/>
      <c r="E180" s="163"/>
      <c r="F180" s="163"/>
    </row>
    <row r="181" spans="2:6" ht="12.75">
      <c r="B181" s="157"/>
      <c r="D181" s="163"/>
      <c r="E181" s="163"/>
      <c r="F181" s="163"/>
    </row>
    <row r="182" spans="2:6" ht="12.75">
      <c r="B182" s="157"/>
      <c r="D182" s="163"/>
      <c r="E182" s="163"/>
      <c r="F182" s="163"/>
    </row>
    <row r="183" spans="2:6" ht="12.75">
      <c r="B183" s="157"/>
      <c r="D183" s="163"/>
      <c r="E183" s="163"/>
      <c r="F183" s="163"/>
    </row>
    <row r="184" spans="2:6" ht="12.75">
      <c r="B184" s="157"/>
      <c r="D184" s="163"/>
      <c r="E184" s="163"/>
      <c r="F184" s="163"/>
    </row>
    <row r="185" spans="2:6" ht="12.75">
      <c r="B185" s="157"/>
      <c r="D185" s="163"/>
      <c r="E185" s="163"/>
      <c r="F185" s="163"/>
    </row>
    <row r="186" spans="2:6" ht="12.75">
      <c r="B186" s="157"/>
      <c r="D186" s="163"/>
      <c r="E186" s="163"/>
      <c r="F186" s="163"/>
    </row>
    <row r="187" spans="2:6" ht="12.75">
      <c r="B187" s="157"/>
      <c r="D187" s="163"/>
      <c r="E187" s="163"/>
      <c r="F187" s="163"/>
    </row>
    <row r="188" spans="2:6" ht="12.75">
      <c r="B188" s="157"/>
      <c r="D188" s="163"/>
      <c r="E188" s="163"/>
      <c r="F188" s="163"/>
    </row>
    <row r="189" spans="2:6" ht="12.75">
      <c r="B189" s="157"/>
      <c r="D189" s="163"/>
      <c r="E189" s="163"/>
      <c r="F189" s="163"/>
    </row>
    <row r="190" spans="2:6" ht="12.75">
      <c r="B190" s="157"/>
      <c r="D190" s="163"/>
      <c r="E190" s="163"/>
      <c r="F190" s="163"/>
    </row>
    <row r="191" spans="2:6" ht="12.75">
      <c r="B191" s="157"/>
      <c r="D191" s="163"/>
      <c r="E191" s="163"/>
      <c r="F191" s="163"/>
    </row>
    <row r="192" spans="2:6" ht="12.75">
      <c r="B192" s="157"/>
      <c r="D192" s="163"/>
      <c r="E192" s="163"/>
      <c r="F192" s="163"/>
    </row>
    <row r="193" spans="2:6" ht="12.75">
      <c r="B193" s="157"/>
      <c r="D193" s="163"/>
      <c r="E193" s="163"/>
      <c r="F193" s="163"/>
    </row>
    <row r="194" spans="2:6" ht="12.75">
      <c r="B194" s="157"/>
      <c r="D194" s="163"/>
      <c r="E194" s="163"/>
      <c r="F194" s="163"/>
    </row>
    <row r="195" spans="2:6" ht="12.75">
      <c r="B195" s="157"/>
      <c r="D195" s="163"/>
      <c r="E195" s="163"/>
      <c r="F195" s="163"/>
    </row>
    <row r="196" spans="2:6" ht="12.75">
      <c r="B196" s="157"/>
      <c r="D196" s="163"/>
      <c r="E196" s="163"/>
      <c r="F196" s="163"/>
    </row>
    <row r="197" spans="2:6" ht="12.75">
      <c r="B197" s="157"/>
      <c r="D197" s="163"/>
      <c r="E197" s="163"/>
      <c r="F197" s="163"/>
    </row>
    <row r="198" spans="2:6" ht="12.75">
      <c r="B198" s="157"/>
      <c r="D198" s="163"/>
      <c r="E198" s="163"/>
      <c r="F198" s="163"/>
    </row>
    <row r="199" spans="2:6" ht="12.75">
      <c r="B199" s="157"/>
      <c r="D199" s="163"/>
      <c r="E199" s="163"/>
      <c r="F199" s="163"/>
    </row>
    <row r="200" spans="2:6" ht="12.75">
      <c r="B200" s="157"/>
      <c r="D200" s="163"/>
      <c r="E200" s="163"/>
      <c r="F200" s="163"/>
    </row>
    <row r="201" spans="2:6" ht="12.75">
      <c r="B201" s="157"/>
      <c r="D201" s="163"/>
      <c r="E201" s="163"/>
      <c r="F201" s="163"/>
    </row>
    <row r="202" spans="2:6" ht="12.75">
      <c r="B202" s="157"/>
      <c r="D202" s="163"/>
      <c r="E202" s="163"/>
      <c r="F202" s="163"/>
    </row>
    <row r="203" spans="2:6" ht="12.75">
      <c r="B203" s="157"/>
      <c r="D203" s="163"/>
      <c r="E203" s="163"/>
      <c r="F203" s="163"/>
    </row>
    <row r="204" spans="2:6" ht="12.75">
      <c r="B204" s="157"/>
      <c r="D204" s="163"/>
      <c r="E204" s="163"/>
      <c r="F204" s="163"/>
    </row>
    <row r="205" spans="2:6" ht="12.75">
      <c r="B205" s="157"/>
      <c r="D205" s="163"/>
      <c r="E205" s="163"/>
      <c r="F205" s="163"/>
    </row>
    <row r="206" spans="2:6" ht="12.75">
      <c r="B206" s="157"/>
      <c r="D206" s="163"/>
      <c r="E206" s="163"/>
      <c r="F206" s="163"/>
    </row>
    <row r="207" spans="2:6" ht="12.75">
      <c r="B207" s="157"/>
      <c r="D207" s="163"/>
      <c r="E207" s="163"/>
      <c r="F207" s="163"/>
    </row>
    <row r="208" spans="2:6" ht="12.75">
      <c r="B208" s="157"/>
      <c r="D208" s="163"/>
      <c r="E208" s="163"/>
      <c r="F208" s="163"/>
    </row>
    <row r="209" spans="2:6" ht="12.75">
      <c r="B209" s="157"/>
      <c r="D209" s="163"/>
      <c r="E209" s="163"/>
      <c r="F209" s="163"/>
    </row>
    <row r="210" spans="2:6" ht="12.75">
      <c r="B210" s="157"/>
      <c r="D210" s="163"/>
      <c r="E210" s="163"/>
      <c r="F210" s="163"/>
    </row>
    <row r="211" spans="2:6" ht="12.75">
      <c r="B211" s="157"/>
      <c r="D211" s="163"/>
      <c r="E211" s="163"/>
      <c r="F211" s="163"/>
    </row>
    <row r="212" spans="2:6" ht="12.75">
      <c r="B212" s="157"/>
      <c r="D212" s="163"/>
      <c r="E212" s="163"/>
      <c r="F212" s="163"/>
    </row>
    <row r="213" spans="2:6" ht="12.75">
      <c r="B213" s="157"/>
      <c r="D213" s="163"/>
      <c r="E213" s="163"/>
      <c r="F213" s="163"/>
    </row>
    <row r="214" spans="2:6" ht="12.75">
      <c r="B214" s="157"/>
      <c r="D214" s="163"/>
      <c r="E214" s="163"/>
      <c r="F214" s="163"/>
    </row>
    <row r="215" spans="2:6" ht="12.75">
      <c r="B215" s="157"/>
      <c r="D215" s="163"/>
      <c r="E215" s="163"/>
      <c r="F215" s="163"/>
    </row>
    <row r="216" spans="2:6" ht="12.75">
      <c r="B216" s="157"/>
      <c r="D216" s="163"/>
      <c r="E216" s="163"/>
      <c r="F216" s="163"/>
    </row>
    <row r="217" spans="2:6" ht="12.75">
      <c r="B217" s="157"/>
      <c r="D217" s="163"/>
      <c r="E217" s="163"/>
      <c r="F217" s="163"/>
    </row>
    <row r="218" spans="2:6" ht="12.75">
      <c r="B218" s="157"/>
      <c r="D218" s="163"/>
      <c r="E218" s="163"/>
      <c r="F218" s="163"/>
    </row>
    <row r="219" spans="2:6" ht="12.75">
      <c r="B219" s="157"/>
      <c r="D219" s="163"/>
      <c r="E219" s="163"/>
      <c r="F219" s="163"/>
    </row>
    <row r="220" spans="2:6" ht="12.75">
      <c r="B220" s="157"/>
      <c r="D220" s="163"/>
      <c r="E220" s="163"/>
      <c r="F220" s="163"/>
    </row>
    <row r="221" spans="2:6" ht="12.75">
      <c r="B221" s="157"/>
      <c r="D221" s="163"/>
      <c r="E221" s="163"/>
      <c r="F221" s="163"/>
    </row>
    <row r="222" spans="2:6" ht="12.75">
      <c r="B222" s="157"/>
      <c r="D222" s="163"/>
      <c r="E222" s="163"/>
      <c r="F222" s="163"/>
    </row>
    <row r="223" spans="2:6" ht="12.75">
      <c r="B223" s="157"/>
      <c r="D223" s="163"/>
      <c r="E223" s="163"/>
      <c r="F223" s="163"/>
    </row>
    <row r="224" spans="2:6" ht="12.75">
      <c r="B224" s="157"/>
      <c r="D224" s="163"/>
      <c r="E224" s="163"/>
      <c r="F224" s="163"/>
    </row>
    <row r="225" spans="2:6" ht="12.75">
      <c r="B225" s="157"/>
      <c r="D225" s="163"/>
      <c r="E225" s="163"/>
      <c r="F225" s="163"/>
    </row>
    <row r="226" spans="2:6" ht="12.75">
      <c r="B226" s="157"/>
      <c r="D226" s="163"/>
      <c r="E226" s="163"/>
      <c r="F226" s="163"/>
    </row>
    <row r="227" spans="2:6" ht="12.75">
      <c r="B227" s="157"/>
      <c r="D227" s="163"/>
      <c r="E227" s="163"/>
      <c r="F227" s="163"/>
    </row>
    <row r="228" spans="2:6" ht="12.75">
      <c r="B228" s="157"/>
      <c r="D228" s="163"/>
      <c r="E228" s="163"/>
      <c r="F228" s="163"/>
    </row>
    <row r="229" spans="2:6" ht="12.75">
      <c r="B229" s="157"/>
      <c r="D229" s="163"/>
      <c r="E229" s="163"/>
      <c r="F229" s="163"/>
    </row>
    <row r="230" spans="2:6" ht="12.75">
      <c r="B230" s="157"/>
      <c r="D230" s="163"/>
      <c r="E230" s="163"/>
      <c r="F230" s="163"/>
    </row>
    <row r="231" spans="2:6" ht="12.75">
      <c r="B231" s="157"/>
      <c r="D231" s="163"/>
      <c r="E231" s="163"/>
      <c r="F231" s="163"/>
    </row>
    <row r="232" spans="2:6" ht="12.75">
      <c r="B232" s="157"/>
      <c r="D232" s="163"/>
      <c r="E232" s="163"/>
      <c r="F232" s="163"/>
    </row>
    <row r="233" spans="2:6" ht="12.75">
      <c r="B233" s="157"/>
      <c r="D233" s="163"/>
      <c r="E233" s="163"/>
      <c r="F233" s="163"/>
    </row>
    <row r="234" spans="2:6" ht="12.75">
      <c r="B234" s="157"/>
      <c r="D234" s="163"/>
      <c r="E234" s="163"/>
      <c r="F234" s="163"/>
    </row>
    <row r="235" spans="2:6" ht="12.75">
      <c r="B235" s="157"/>
      <c r="D235" s="163"/>
      <c r="E235" s="163"/>
      <c r="F235" s="163"/>
    </row>
    <row r="236" spans="2:6" ht="12.75">
      <c r="B236" s="157"/>
      <c r="D236" s="163"/>
      <c r="E236" s="163"/>
      <c r="F236" s="163"/>
    </row>
    <row r="237" spans="2:6" ht="12.75">
      <c r="B237" s="157"/>
      <c r="D237" s="163"/>
      <c r="E237" s="163"/>
      <c r="F237" s="163"/>
    </row>
    <row r="238" spans="2:6" ht="12.75">
      <c r="B238" s="157"/>
      <c r="D238" s="163"/>
      <c r="E238" s="163"/>
      <c r="F238" s="163"/>
    </row>
    <row r="239" spans="2:6" ht="12.75">
      <c r="B239" s="157"/>
      <c r="D239" s="163"/>
      <c r="E239" s="163"/>
      <c r="F239" s="163"/>
    </row>
    <row r="240" spans="2:6" ht="12.75">
      <c r="B240" s="157"/>
      <c r="D240" s="163"/>
      <c r="E240" s="163"/>
      <c r="F240" s="163"/>
    </row>
    <row r="241" spans="2:6" ht="12.75">
      <c r="B241" s="157"/>
      <c r="D241" s="163"/>
      <c r="E241" s="163"/>
      <c r="F241" s="163"/>
    </row>
    <row r="242" spans="2:6" ht="12.75">
      <c r="B242" s="157"/>
      <c r="D242" s="163"/>
      <c r="E242" s="163"/>
      <c r="F242" s="163"/>
    </row>
    <row r="243" ht="12.75">
      <c r="B243" s="157"/>
    </row>
    <row r="244" ht="12.75">
      <c r="B244" s="157"/>
    </row>
    <row r="245" ht="12.75">
      <c r="B245" s="157"/>
    </row>
    <row r="246" ht="12.75">
      <c r="B246" s="157"/>
    </row>
    <row r="247" ht="12.75">
      <c r="B247" s="157"/>
    </row>
    <row r="248" ht="12.75">
      <c r="B248" s="157"/>
    </row>
    <row r="249" ht="12.75">
      <c r="B249" s="157"/>
    </row>
    <row r="250" ht="12.75">
      <c r="B250" s="157"/>
    </row>
    <row r="251" ht="12.75">
      <c r="B251" s="157"/>
    </row>
    <row r="252" ht="12.75">
      <c r="B252" s="157"/>
    </row>
    <row r="253" ht="12.75">
      <c r="B253" s="157"/>
    </row>
    <row r="254" ht="12.75">
      <c r="B254" s="157"/>
    </row>
    <row r="255" ht="12.75">
      <c r="B255" s="157"/>
    </row>
    <row r="256" ht="12.75">
      <c r="B256" s="157"/>
    </row>
    <row r="257" ht="12.75">
      <c r="B257" s="157"/>
    </row>
    <row r="258" ht="12.75">
      <c r="B258" s="157"/>
    </row>
    <row r="259" ht="12.75">
      <c r="B259" s="157"/>
    </row>
    <row r="260" ht="12.75">
      <c r="B260" s="157"/>
    </row>
    <row r="261" ht="12.75">
      <c r="B261" s="157"/>
    </row>
    <row r="262" ht="12.75">
      <c r="B262" s="157"/>
    </row>
    <row r="263" ht="12.75">
      <c r="B263" s="157"/>
    </row>
    <row r="264" ht="12.75">
      <c r="B264" s="157"/>
    </row>
    <row r="265" ht="12.75">
      <c r="B265" s="157"/>
    </row>
    <row r="266" ht="12.75">
      <c r="B266" s="157"/>
    </row>
    <row r="267" ht="12.75">
      <c r="B267" s="157"/>
    </row>
    <row r="268" ht="12.75">
      <c r="B268" s="157"/>
    </row>
    <row r="269" ht="12.75">
      <c r="B269" s="157"/>
    </row>
    <row r="270" ht="12.75">
      <c r="B270" s="157"/>
    </row>
    <row r="271" ht="12.75">
      <c r="B271" s="157"/>
    </row>
    <row r="272" ht="12.75">
      <c r="B272" s="157"/>
    </row>
    <row r="273" ht="12.75">
      <c r="B273" s="157"/>
    </row>
    <row r="274" ht="12.75">
      <c r="B274" s="157"/>
    </row>
    <row r="275" ht="12.75">
      <c r="B275" s="157"/>
    </row>
    <row r="276" ht="12.75">
      <c r="B276" s="157"/>
    </row>
    <row r="277" ht="12.75">
      <c r="B277" s="157"/>
    </row>
    <row r="278" ht="12.75">
      <c r="B278" s="157"/>
    </row>
    <row r="279" ht="12.75">
      <c r="B279" s="157"/>
    </row>
    <row r="280" ht="12.75">
      <c r="B280" s="157"/>
    </row>
    <row r="281" ht="12.75">
      <c r="B281" s="157"/>
    </row>
    <row r="282" ht="12.75">
      <c r="B282" s="157"/>
    </row>
    <row r="283" ht="12.75">
      <c r="B283" s="157"/>
    </row>
    <row r="284" ht="12.75">
      <c r="B284" s="157"/>
    </row>
    <row r="285" ht="12.75">
      <c r="B285" s="157"/>
    </row>
    <row r="286" ht="12.75">
      <c r="B286" s="157"/>
    </row>
    <row r="287" ht="12.75">
      <c r="B287" s="157"/>
    </row>
    <row r="288" ht="12.75">
      <c r="B288" s="157"/>
    </row>
    <row r="289" ht="12.75">
      <c r="B289" s="157"/>
    </row>
    <row r="290" ht="12.75">
      <c r="B290" s="157"/>
    </row>
    <row r="291" ht="12.75">
      <c r="B291" s="157"/>
    </row>
    <row r="292" ht="12.75">
      <c r="B292" s="157"/>
    </row>
    <row r="293" ht="12.75">
      <c r="B293" s="157"/>
    </row>
    <row r="294" ht="12.75">
      <c r="B294" s="157"/>
    </row>
    <row r="295" ht="12.75">
      <c r="B295" s="157"/>
    </row>
    <row r="296" ht="12.75">
      <c r="B296" s="157"/>
    </row>
    <row r="297" ht="12.75">
      <c r="B297" s="157"/>
    </row>
    <row r="298" ht="12.75">
      <c r="B298" s="157"/>
    </row>
    <row r="299" ht="12.75">
      <c r="B299" s="157"/>
    </row>
    <row r="300" ht="12.75">
      <c r="B300" s="157"/>
    </row>
    <row r="301" ht="12.75">
      <c r="B301" s="157"/>
    </row>
    <row r="302" ht="12.75">
      <c r="B302" s="157"/>
    </row>
    <row r="303" ht="12.75">
      <c r="B303" s="157"/>
    </row>
    <row r="304" ht="12.75">
      <c r="B304" s="157"/>
    </row>
    <row r="305" ht="12.75">
      <c r="B305" s="157"/>
    </row>
    <row r="306" ht="12.75">
      <c r="B306" s="157"/>
    </row>
    <row r="307" ht="12.75">
      <c r="B307" s="157"/>
    </row>
    <row r="308" ht="12.75">
      <c r="B308" s="157"/>
    </row>
    <row r="309" ht="12.75">
      <c r="B309" s="157"/>
    </row>
    <row r="310" ht="12.75">
      <c r="B310" s="157"/>
    </row>
    <row r="311" ht="12.75">
      <c r="B311" s="157"/>
    </row>
    <row r="312" ht="12.75">
      <c r="B312" s="157"/>
    </row>
    <row r="313" ht="12.75">
      <c r="B313" s="157"/>
    </row>
    <row r="314" ht="12.75">
      <c r="B314" s="157"/>
    </row>
    <row r="315" ht="12.75">
      <c r="B315" s="157"/>
    </row>
    <row r="316" ht="12.75">
      <c r="B316" s="157"/>
    </row>
    <row r="317" ht="12.75">
      <c r="B317" s="157"/>
    </row>
    <row r="318" ht="12.75">
      <c r="B318" s="157"/>
    </row>
    <row r="319" ht="12.75">
      <c r="B319" s="157"/>
    </row>
    <row r="320" ht="12.75">
      <c r="B320" s="157"/>
    </row>
    <row r="321" ht="12.75">
      <c r="B321" s="157"/>
    </row>
    <row r="322" ht="12.75">
      <c r="B322" s="157"/>
    </row>
    <row r="323" ht="12.75">
      <c r="B323" s="157"/>
    </row>
    <row r="324" ht="12.75">
      <c r="B324" s="157"/>
    </row>
    <row r="325" ht="12.75">
      <c r="B325" s="157"/>
    </row>
    <row r="326" ht="12.75">
      <c r="B326" s="157"/>
    </row>
    <row r="327" ht="12.75">
      <c r="B327" s="157"/>
    </row>
    <row r="328" ht="12.75">
      <c r="B328" s="157"/>
    </row>
    <row r="329" ht="12.75">
      <c r="B329" s="157"/>
    </row>
    <row r="330" ht="12.75">
      <c r="B330" s="157"/>
    </row>
    <row r="331" ht="12.75">
      <c r="B331" s="157"/>
    </row>
    <row r="332" ht="12.75">
      <c r="B332" s="157"/>
    </row>
    <row r="333" ht="12.75">
      <c r="B333" s="157"/>
    </row>
    <row r="334" ht="12.75">
      <c r="B334" s="157"/>
    </row>
    <row r="335" ht="12.75">
      <c r="B335" s="157"/>
    </row>
    <row r="336" ht="12.75">
      <c r="B336" s="157"/>
    </row>
    <row r="337" ht="12.75">
      <c r="B337" s="157"/>
    </row>
    <row r="338" ht="12.75">
      <c r="B338" s="157"/>
    </row>
    <row r="339" ht="12.75">
      <c r="B339" s="157"/>
    </row>
    <row r="340" ht="12.75">
      <c r="B340" s="157"/>
    </row>
    <row r="341" ht="12.75">
      <c r="B341" s="157"/>
    </row>
    <row r="342" ht="12.75">
      <c r="B342" s="157"/>
    </row>
    <row r="343" ht="12.75">
      <c r="B343" s="157"/>
    </row>
    <row r="344" ht="12.75">
      <c r="B344" s="157"/>
    </row>
    <row r="345" ht="12.75">
      <c r="B345" s="157"/>
    </row>
    <row r="346" ht="12.75">
      <c r="B346" s="157"/>
    </row>
    <row r="347" ht="12.75">
      <c r="B347" s="157"/>
    </row>
    <row r="348" ht="12.75">
      <c r="B348" s="157"/>
    </row>
    <row r="349" ht="12.75">
      <c r="B349" s="157"/>
    </row>
    <row r="350" ht="12.75">
      <c r="B350" s="157"/>
    </row>
    <row r="351" ht="12.75">
      <c r="B351" s="157"/>
    </row>
    <row r="352" ht="12.75">
      <c r="B352" s="157"/>
    </row>
    <row r="353" ht="12.75">
      <c r="B353" s="157"/>
    </row>
    <row r="354" ht="12.75">
      <c r="B354" s="157"/>
    </row>
    <row r="355" ht="12.75">
      <c r="B355" s="157"/>
    </row>
    <row r="356" ht="12.75">
      <c r="B356" s="157"/>
    </row>
    <row r="357" ht="12.75">
      <c r="B357" s="157"/>
    </row>
    <row r="358" ht="12.75">
      <c r="B358" s="157"/>
    </row>
    <row r="359" ht="12.75">
      <c r="B359" s="157"/>
    </row>
    <row r="360" ht="12.75">
      <c r="B360" s="157"/>
    </row>
    <row r="361" ht="12.75">
      <c r="B361" s="157"/>
    </row>
    <row r="362" ht="12.75">
      <c r="B362" s="157"/>
    </row>
    <row r="363" ht="12.75">
      <c r="B363" s="157"/>
    </row>
    <row r="364" ht="12.75">
      <c r="B364" s="157"/>
    </row>
    <row r="365" ht="12.75">
      <c r="B365" s="157"/>
    </row>
    <row r="366" ht="12.75">
      <c r="B366" s="157"/>
    </row>
    <row r="367" ht="12.75">
      <c r="B367" s="157"/>
    </row>
    <row r="368" ht="12.75">
      <c r="B368" s="157"/>
    </row>
    <row r="369" ht="12.75">
      <c r="B369" s="157"/>
    </row>
    <row r="370" ht="12.75">
      <c r="B370" s="157"/>
    </row>
    <row r="371" ht="12.75">
      <c r="B371" s="157"/>
    </row>
    <row r="372" ht="12.75">
      <c r="B372" s="157"/>
    </row>
    <row r="373" ht="12.75">
      <c r="B373" s="157"/>
    </row>
    <row r="374" ht="12.75">
      <c r="B374" s="157"/>
    </row>
    <row r="375" ht="12.75">
      <c r="B375" s="157"/>
    </row>
    <row r="376" ht="12.75">
      <c r="B376" s="157"/>
    </row>
    <row r="377" ht="12.75">
      <c r="B377" s="157"/>
    </row>
    <row r="378" ht="12.75">
      <c r="B378" s="157"/>
    </row>
    <row r="379" ht="12.75">
      <c r="B379" s="157"/>
    </row>
    <row r="380" ht="12.75">
      <c r="B380" s="157"/>
    </row>
    <row r="381" ht="12.75">
      <c r="B381" s="157"/>
    </row>
    <row r="382" ht="12.75">
      <c r="B382" s="157"/>
    </row>
    <row r="383" ht="12.75">
      <c r="B383" s="157"/>
    </row>
    <row r="384" ht="12.75">
      <c r="B384" s="157"/>
    </row>
    <row r="385" ht="12.75">
      <c r="B385" s="157"/>
    </row>
    <row r="386" ht="12.75">
      <c r="B386" s="157"/>
    </row>
    <row r="387" ht="12.75">
      <c r="B387" s="157"/>
    </row>
    <row r="388" ht="12.75">
      <c r="B388" s="157"/>
    </row>
    <row r="389" ht="12.75">
      <c r="B389" s="157"/>
    </row>
    <row r="390" ht="12.75">
      <c r="B390" s="157"/>
    </row>
    <row r="391" ht="12.75">
      <c r="B391" s="157"/>
    </row>
    <row r="392" ht="12.75">
      <c r="B392" s="157"/>
    </row>
    <row r="393" ht="12.75">
      <c r="B393" s="157"/>
    </row>
    <row r="394" ht="12.75">
      <c r="B394" s="157"/>
    </row>
    <row r="395" ht="12.75">
      <c r="B395" s="157"/>
    </row>
    <row r="396" ht="12.75">
      <c r="B396" s="157"/>
    </row>
    <row r="397" ht="12.75">
      <c r="B397" s="157"/>
    </row>
    <row r="398" ht="12.75">
      <c r="B398" s="157"/>
    </row>
    <row r="399" ht="12.75">
      <c r="B399" s="157"/>
    </row>
    <row r="400" ht="12.75">
      <c r="B400" s="157"/>
    </row>
    <row r="401" ht="12.75">
      <c r="B401" s="157"/>
    </row>
    <row r="402" ht="12.75">
      <c r="B402" s="157"/>
    </row>
    <row r="403" ht="12.75">
      <c r="B403" s="157"/>
    </row>
    <row r="404" ht="12.75">
      <c r="B404" s="157"/>
    </row>
    <row r="405" ht="12.75">
      <c r="B405" s="157"/>
    </row>
    <row r="406" ht="12.75">
      <c r="B406" s="157"/>
    </row>
    <row r="407" ht="12.75">
      <c r="B407" s="157"/>
    </row>
    <row r="408" ht="12.75">
      <c r="B408" s="157"/>
    </row>
    <row r="409" ht="12.75">
      <c r="B409" s="157"/>
    </row>
    <row r="410" ht="12.75">
      <c r="B410" s="157"/>
    </row>
    <row r="411" ht="12.75">
      <c r="B411" s="157"/>
    </row>
    <row r="412" ht="12.75">
      <c r="B412" s="157"/>
    </row>
    <row r="413" ht="12.75">
      <c r="B413" s="157"/>
    </row>
    <row r="414" ht="12.75">
      <c r="B414" s="157"/>
    </row>
    <row r="415" ht="12.75">
      <c r="B415" s="157"/>
    </row>
    <row r="416" ht="12.75">
      <c r="B416" s="157"/>
    </row>
    <row r="417" ht="12.75">
      <c r="B417" s="157"/>
    </row>
    <row r="418" ht="12.75">
      <c r="B418" s="157"/>
    </row>
    <row r="419" ht="12.75">
      <c r="B419" s="157"/>
    </row>
    <row r="420" ht="12.75">
      <c r="B420" s="157"/>
    </row>
    <row r="421" ht="12.75">
      <c r="B421" s="157"/>
    </row>
    <row r="422" ht="12.75">
      <c r="B422" s="157"/>
    </row>
    <row r="423" ht="12.75">
      <c r="B423" s="157"/>
    </row>
    <row r="424" ht="12.75">
      <c r="B424" s="157"/>
    </row>
    <row r="425" ht="12.75">
      <c r="B425" s="157"/>
    </row>
    <row r="426" ht="12.75">
      <c r="B426" s="157"/>
    </row>
    <row r="427" ht="12.75">
      <c r="B427" s="157"/>
    </row>
    <row r="428" ht="12.75">
      <c r="B428" s="157"/>
    </row>
    <row r="429" ht="12.75">
      <c r="B429" s="157"/>
    </row>
    <row r="430" ht="12.75">
      <c r="B430" s="157"/>
    </row>
    <row r="431" ht="12.75">
      <c r="B431" s="157"/>
    </row>
    <row r="432" ht="12.75">
      <c r="B432" s="157"/>
    </row>
    <row r="433" ht="12.75">
      <c r="B433" s="157"/>
    </row>
    <row r="434" ht="12.75">
      <c r="B434" s="157"/>
    </row>
    <row r="435" ht="12.75">
      <c r="B435" s="157"/>
    </row>
    <row r="436" ht="12.75">
      <c r="B436" s="157"/>
    </row>
    <row r="437" ht="12.75">
      <c r="B437" s="157"/>
    </row>
    <row r="438" ht="12.75">
      <c r="B438" s="157"/>
    </row>
    <row r="439" ht="12.75">
      <c r="B439" s="157"/>
    </row>
    <row r="440" ht="12.75">
      <c r="B440" s="157"/>
    </row>
    <row r="441" ht="12.75">
      <c r="B441" s="157"/>
    </row>
    <row r="442" ht="12.75">
      <c r="B442" s="157"/>
    </row>
    <row r="443" ht="12.75">
      <c r="B443" s="157"/>
    </row>
    <row r="444" ht="12.75">
      <c r="B444" s="157"/>
    </row>
    <row r="445" ht="12.75">
      <c r="B445" s="157"/>
    </row>
    <row r="446" ht="12.75">
      <c r="B446" s="157"/>
    </row>
    <row r="447" ht="12.75">
      <c r="B447" s="157"/>
    </row>
    <row r="448" ht="12.75">
      <c r="B448" s="157"/>
    </row>
    <row r="449" ht="12.75">
      <c r="B449" s="157"/>
    </row>
    <row r="450" ht="12.75">
      <c r="B450" s="157"/>
    </row>
    <row r="451" ht="12.75">
      <c r="B451" s="157"/>
    </row>
    <row r="452" ht="12.75">
      <c r="B452" s="157"/>
    </row>
    <row r="453" ht="12.75">
      <c r="B453" s="157"/>
    </row>
    <row r="454" ht="12.75">
      <c r="B454" s="157"/>
    </row>
    <row r="455" ht="12.75">
      <c r="B455" s="157"/>
    </row>
    <row r="456" ht="12.75">
      <c r="B456" s="157"/>
    </row>
    <row r="457" ht="12.75">
      <c r="B457" s="157"/>
    </row>
    <row r="458" ht="12.75">
      <c r="B458" s="157"/>
    </row>
    <row r="459" ht="12.75">
      <c r="B459" s="157"/>
    </row>
    <row r="460" ht="12.75">
      <c r="B460" s="157"/>
    </row>
    <row r="461" ht="12.75">
      <c r="B461" s="157"/>
    </row>
    <row r="462" ht="12.75">
      <c r="B462" s="157"/>
    </row>
    <row r="463" ht="12.75">
      <c r="B463" s="157"/>
    </row>
    <row r="464" ht="12.75">
      <c r="B464" s="157"/>
    </row>
    <row r="465" ht="12.75">
      <c r="B465" s="157"/>
    </row>
    <row r="466" ht="12.75">
      <c r="B466" s="157"/>
    </row>
  </sheetData>
  <sheetProtection/>
  <mergeCells count="5">
    <mergeCell ref="B133:C133"/>
    <mergeCell ref="B2:F2"/>
    <mergeCell ref="B1:F1"/>
    <mergeCell ref="B127:C127"/>
    <mergeCell ref="B128:C1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2017-02-28T12:06:33Z</cp:lastPrinted>
  <dcterms:created xsi:type="dcterms:W3CDTF">2008-11-11T07:30:19Z</dcterms:created>
  <dcterms:modified xsi:type="dcterms:W3CDTF">2017-03-01T12:25:43Z</dcterms:modified>
  <cp:category/>
  <cp:version/>
  <cp:contentType/>
  <cp:contentStatus/>
</cp:coreProperties>
</file>