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15" windowWidth="11340" windowHeight="6285" tabRatio="928" activeTab="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struktura obaveza fonda" sheetId="7" r:id="rId7"/>
    <sheet name="izvj. o realiz. dob.-gub. IF" sheetId="8" r:id="rId8"/>
    <sheet name="IZV. o trans. sa povezanim lici" sheetId="9" r:id="rId9"/>
    <sheet name="NDG" sheetId="10" r:id="rId10"/>
    <sheet name="SU - akcije" sheetId="11" r:id="rId11"/>
    <sheet name="SU - druge HOV" sheetId="12" r:id="rId12"/>
    <sheet name="SU - obveznice" sheetId="13" r:id="rId13"/>
  </sheets>
  <definedNames>
    <definedName name="_xlnm.Print_Area" localSheetId="0">'bilans stanja'!#REF!</definedName>
    <definedName name="_xlnm.Print_Area" localSheetId="1">'bilans uspjeha'!$A$1:$F$78</definedName>
    <definedName name="_xlnm.Print_Area" localSheetId="4">'izv. o fin. pokazateljima fonda'!$A$1:$E$31</definedName>
    <definedName name="_xlnm.Print_Area" localSheetId="3">'izv. o tokovima gotovine'!$A$1:$F$56</definedName>
    <definedName name="_xlnm.Print_Area" localSheetId="2">'izvj. o promjenama neto imovine'!$A$1:$E$35</definedName>
    <definedName name="_xlnm.Print_Area" localSheetId="7">'izvj. o realiz. dob.-gub. IF'!#REF!</definedName>
    <definedName name="_xlnm.Print_Area" localSheetId="5">'izvj. o str.ulaganja po vrstama'!$A$1:$E$25</definedName>
    <definedName name="_xlnm.Print_Titles" localSheetId="0">'bilans stanja'!$12:$13</definedName>
    <definedName name="_xlnm.Print_Titles" localSheetId="1">'bilans uspjeha'!$12:$13</definedName>
  </definedNames>
  <calcPr fullCalcOnLoad="1"/>
</workbook>
</file>

<file path=xl/sharedStrings.xml><?xml version="1.0" encoding="utf-8"?>
<sst xmlns="http://schemas.openxmlformats.org/spreadsheetml/2006/main" count="2119" uniqueCount="830">
  <si>
    <t>Grupa računa</t>
  </si>
  <si>
    <t>Pozicija</t>
  </si>
  <si>
    <t>AOP</t>
  </si>
  <si>
    <t>Tekuća godina</t>
  </si>
  <si>
    <t>Prethodna godina</t>
  </si>
  <si>
    <t>II</t>
  </si>
  <si>
    <t>I</t>
  </si>
  <si>
    <t>Depoziti i plasmani</t>
  </si>
  <si>
    <t>Revalorizacione rezerve po osnovu nekretnina</t>
  </si>
  <si>
    <t>(iznos u KM)</t>
  </si>
  <si>
    <t>Naziv pozicije</t>
  </si>
  <si>
    <t>Realizovani dobitak (gubitak) od ulaganja</t>
  </si>
  <si>
    <t>IZVJEŠTAJ O PROMJENAMA NETO IMOVINE INVESTICIONOG FONDA</t>
  </si>
  <si>
    <t>Povećanje (smanjenje) neto imovine od poslovanja fonda (302 do 306)</t>
  </si>
  <si>
    <t>Povećenje neto imovine po osnovu transakcija sa udjelima/akcijama fonda (308-309)</t>
  </si>
  <si>
    <t>Ukupno povećanje (smanjenje) neto imovine fonda (301+308-309)</t>
  </si>
  <si>
    <t xml:space="preserve">BILANS TOKOVA GOTOVINE </t>
  </si>
  <si>
    <t>(Izvještaj o tokovima gotovine)</t>
  </si>
  <si>
    <t>1. Prilivi po osnovu prodaje ulaganja</t>
  </si>
  <si>
    <t xml:space="preserve">2. Prilivi po osnovu dividende 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</si>
  <si>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</si>
  <si>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</si>
  <si>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</si>
  <si>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</si>
  <si>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</si>
  <si>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</si>
  <si>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</si>
  <si>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</si>
  <si>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</si>
  <si>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</si>
  <si>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</si>
  <si>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</si>
  <si>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</si>
  <si>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</si>
  <si>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III Neto priliv gotovine iz poslovnih aktivnosti (401-407)</t>
  </si>
  <si>
    <t>IV Neto odliv gotovine iz poslovnih aktivnosti (407-401)</t>
  </si>
  <si>
    <t>II Odlivi gotovine iz aktivnosti finansiranja (425 do 428)</t>
  </si>
  <si>
    <t>1. Priliv od izdavanja udjela/emisije akcija</t>
  </si>
  <si>
    <t>2. Prilivi od zaduživanja</t>
  </si>
  <si>
    <t>1. Odlivi po osnovu razduživanja</t>
  </si>
  <si>
    <t>2. Odlivi po osnovu otkupa sopstvenih akcija</t>
  </si>
  <si>
    <t>3. Odlivi po osnovu isplate dividendi</t>
  </si>
  <si>
    <t>4. Odlivi po osnovu isplate učešća u dobiti</t>
  </si>
  <si>
    <t>III Neto priliv gotovine iz aktivnosti finansiranja (421-424)</t>
  </si>
  <si>
    <t>IV Neto odliv gotovine iz aktivnosti finansiranja (424-421)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</si>
  <si>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</si>
  <si>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</si>
  <si>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</si>
  <si>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</si>
  <si>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</si>
  <si>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</si>
  <si>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</si>
  <si>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</si>
  <si>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2.</t>
  </si>
  <si>
    <t>I- Akcije domaćih izdavalaca</t>
  </si>
  <si>
    <t>1. Redovne akcije</t>
  </si>
  <si>
    <t>2. Prioritetne akcije</t>
  </si>
  <si>
    <t xml:space="preserve">1. </t>
  </si>
  <si>
    <t>1.</t>
  </si>
  <si>
    <t>3.</t>
  </si>
  <si>
    <t>4.</t>
  </si>
  <si>
    <t xml:space="preserve">IZVJEŠTAJ  </t>
  </si>
  <si>
    <t xml:space="preserve">O STRUKTURI ULAGANJA INVESTICIONOG FONDA PO VRSTAMA  IMOVINE </t>
  </si>
  <si>
    <t>FONDA PO VRSTAMA INSTRUMENATA</t>
  </si>
  <si>
    <t xml:space="preserve">STRUKTURA OBAVEZA </t>
  </si>
  <si>
    <t>I- REP POSLOVI (PASIVA)</t>
  </si>
  <si>
    <t>II -GARANTNI ULOG</t>
  </si>
  <si>
    <t xml:space="preserve"> O REALIZOVANIM DOBICIMA (GUBICIMA) INVESTICIONOG FONDA</t>
  </si>
  <si>
    <t>I- PRODATE I AMORTIZOVANE HARTIJE OD VRIJEDNOSTI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</si>
  <si>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</si>
  <si>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</si>
  <si>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</si>
  <si>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</si>
  <si>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</si>
  <si>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</si>
  <si>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</si>
  <si>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</si>
  <si>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 xml:space="preserve">II- OTUĐENJE HARTIJA OD VRIJEDNOSTI PO DRUGOM OSNOVU, OSIM PRODAJE </t>
  </si>
  <si>
    <t>II-Akcije stranih izdavalaca</t>
  </si>
  <si>
    <t>(M .P.)</t>
  </si>
  <si>
    <t>III- PRODAJA NEKRETNINA</t>
  </si>
  <si>
    <t>Realizovani dobitak (gubitak)               (4-3)</t>
  </si>
  <si>
    <t>I -ULAGANJA U POVEZANA LICA:</t>
  </si>
  <si>
    <t xml:space="preserve">IZVJEŠTAJ </t>
  </si>
  <si>
    <t xml:space="preserve">O TRANSAKCIJAM SA POVEZANIM LICIMA </t>
  </si>
  <si>
    <t xml:space="preserve">Ukupno </t>
  </si>
  <si>
    <t>II- PRIHODI OD POVEZANIH LICA</t>
  </si>
  <si>
    <t>za period od           do</t>
  </si>
  <si>
    <t>I- Prihodi po osnovu dividendi od ulaganja u povezana lica</t>
  </si>
  <si>
    <t>II Prihodi po osnovu kamata od ulaganja u povezana lica</t>
  </si>
  <si>
    <t>III-Ukupni prihodi</t>
  </si>
  <si>
    <t>za period od     do</t>
  </si>
  <si>
    <t>I- Prodaja akcija</t>
  </si>
  <si>
    <t>II - Prodaja obveznica</t>
  </si>
  <si>
    <t>III-DOBICI (GUBICI) OD PRODAJE POVEZANIM LICIMA</t>
  </si>
  <si>
    <t>III- Prodaja nekretnina</t>
  </si>
  <si>
    <t>IV- ISPLATE POVEZANIM LICIMA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</si>
  <si>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</si>
  <si>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</si>
  <si>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</si>
  <si>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</si>
  <si>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</si>
  <si>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</si>
  <si>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</si>
  <si>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</si>
  <si>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</si>
  <si>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</si>
  <si>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</si>
  <si>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</si>
  <si>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</si>
  <si>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</si>
  <si>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</si>
  <si>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</si>
  <si>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</si>
  <si>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</si>
  <si>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</si>
  <si>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</si>
  <si>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</si>
  <si>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</si>
  <si>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</si>
  <si>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</si>
  <si>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</si>
  <si>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</si>
  <si>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</si>
  <si>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</si>
  <si>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</si>
  <si>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</si>
  <si>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</si>
  <si>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</si>
  <si>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</si>
  <si>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</si>
  <si>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Revalotizacione rezerve po osnovu derivata</t>
  </si>
  <si>
    <t>Povećanje po osnovu povlačenja udjela/akcija fonda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</si>
  <si>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</si>
  <si>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</si>
  <si>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</si>
  <si>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</si>
  <si>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</si>
  <si>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</si>
  <si>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</si>
  <si>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</si>
  <si>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</si>
  <si>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</si>
  <si>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</si>
  <si>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Indeks</t>
  </si>
  <si>
    <t>IZVJEŠTAJ O FINANSIJSKIM POKAZATELJIMA FONDA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</si>
  <si>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</si>
  <si>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</si>
  <si>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</si>
  <si>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</si>
  <si>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</si>
  <si>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</si>
  <si>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</si>
  <si>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</si>
  <si>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</si>
  <si>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</si>
  <si>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</si>
  <si>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</si>
  <si>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</si>
  <si>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</si>
  <si>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</si>
  <si>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</si>
  <si>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</si>
  <si>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</si>
  <si>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</si>
  <si>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Učešće u obavezama fonda (%)</t>
  </si>
  <si>
    <t>Kolateral ISIN</t>
  </si>
  <si>
    <t>Vrijednost na dan bilansa</t>
  </si>
  <si>
    <t>Učešće u ukupnoj imovini fonda (%)</t>
  </si>
  <si>
    <t>Nominalna vrijednost kolaterala</t>
  </si>
  <si>
    <t>Zemljište</t>
  </si>
  <si>
    <t>Poslovni objekti</t>
  </si>
  <si>
    <t>Stambeni objekti</t>
  </si>
  <si>
    <t>Stambeno-poslovni objekti</t>
  </si>
  <si>
    <t>Učešće u vrijednosti imovine fonda (%)</t>
  </si>
  <si>
    <t>Ukupno</t>
  </si>
  <si>
    <t>Akcije</t>
  </si>
  <si>
    <t>Obveznice</t>
  </si>
  <si>
    <t>Gotovina i gotovinski ekvivalenti</t>
  </si>
  <si>
    <t>Nekretnine</t>
  </si>
  <si>
    <t>Ukupno repo poslovi</t>
  </si>
  <si>
    <t>Učešće u obavezama fonda (u %)</t>
  </si>
  <si>
    <t>Datum transakcije</t>
  </si>
  <si>
    <t>Broj hartija</t>
  </si>
  <si>
    <t>Ukupna prodajna vrijednost</t>
  </si>
  <si>
    <t>Realizovani dobitak (gubitak)</t>
  </si>
  <si>
    <t>6 (5-4)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</si>
  <si>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</si>
  <si>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</si>
  <si>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</si>
  <si>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</si>
  <si>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</si>
  <si>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</si>
  <si>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</si>
  <si>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</si>
  <si>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</si>
  <si>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</si>
  <si>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</si>
  <si>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</si>
  <si>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Red. Broj</t>
  </si>
  <si>
    <t>Prodate nekretnine</t>
  </si>
  <si>
    <t>Prodajna vrijednost</t>
  </si>
  <si>
    <t>Ostale nepokretnosti</t>
  </si>
  <si>
    <t>UKUPNO REALIZOVANI DOBICI (GUBICI) NA NEKRETNINAMA</t>
  </si>
  <si>
    <t>Učešće u ukupnoj imovini fonda u (%)</t>
  </si>
  <si>
    <t>IZVJEŠTAJ O TRANSAKCIJAMA SA POVEZANIM LICIMA</t>
  </si>
  <si>
    <t>Izvještaji o transakcijama sa povezanim licima obuhvataju: izvještaje o ulaganju u povezane strane, izvještaj o prodajama hartija od vrijednosti povezanim licima i izvještaj o isplatama povezanim licima.</t>
  </si>
  <si>
    <t>Red. Br.</t>
  </si>
  <si>
    <t>Nabavna vrijednost akcija</t>
  </si>
  <si>
    <t>Fer vrijednost na dan bilansa</t>
  </si>
  <si>
    <t>Nerealizovani dobitak/gubitak/</t>
  </si>
  <si>
    <t>II Prihodi od kamata</t>
  </si>
  <si>
    <t>Nominalna vrijednost obveznica</t>
  </si>
  <si>
    <t>Period držanja</t>
  </si>
  <si>
    <t>Prihod od kamate</t>
  </si>
  <si>
    <t>Broj državnih akcija</t>
  </si>
  <si>
    <t>Dividenda / Akcije</t>
  </si>
  <si>
    <t>Prihod od dividendi</t>
  </si>
  <si>
    <t>Ukupno prihodi od dividendi</t>
  </si>
  <si>
    <t>Ukupno prihodi od kamata</t>
  </si>
  <si>
    <t>Naziv povezanog lica</t>
  </si>
  <si>
    <t>Datum prodaje</t>
  </si>
  <si>
    <t>Broj akcija ili nominalna vrijednost obveznica</t>
  </si>
  <si>
    <t>Prihod od prodaje</t>
  </si>
  <si>
    <t>Dobitak/gubitak/ od prodaje</t>
  </si>
  <si>
    <t>Ukupno:</t>
  </si>
  <si>
    <t>Knjigovodstvena vrijednost</t>
  </si>
  <si>
    <t>Dobitak/gubitak</t>
  </si>
  <si>
    <t>Prezime i ime povezanog lica</t>
  </si>
  <si>
    <t>Iznos isplate</t>
  </si>
  <si>
    <t>Svrha isplate</t>
  </si>
  <si>
    <t>RK</t>
  </si>
  <si>
    <t>OB</t>
  </si>
  <si>
    <t>Ukupno isplate</t>
  </si>
  <si>
    <t>II Odlivi gotovine iz operativnih aktivnosti (408 do 418)</t>
  </si>
  <si>
    <t>Zakonski zastupnik društva za upravljenje fondom</t>
  </si>
  <si>
    <t>BILANS USPJEHA INVESTICIONOG FONDA</t>
  </si>
  <si>
    <t>(Izvještaj o ukupnom rezultatu u periodu)</t>
  </si>
  <si>
    <t>1. Prihodi od dividendi</t>
  </si>
  <si>
    <t>701, 702</t>
  </si>
  <si>
    <t>2. Prihodi od kamata i amortizacije premije (diskonta) po osnovu HOV sa fiksnim rokom dospijeća</t>
  </si>
  <si>
    <t>3. Prihodi od zakupa</t>
  </si>
  <si>
    <t>4. Ostali poslovni prihodi</t>
  </si>
  <si>
    <t>1. Realizovani dobici po osnovu prodaje hartija od vrijednosti</t>
  </si>
  <si>
    <t xml:space="preserve">2. Realizovani dobitak po osnovu kursnih razlika </t>
  </si>
  <si>
    <t>3. Realizovani dobici po osnovu prodaje nekretnina</t>
  </si>
  <si>
    <t>4. Ostali realizovani dobici</t>
  </si>
  <si>
    <t>III- Poslovni rashodi (213 do 219)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</si>
  <si>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</si>
  <si>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</si>
  <si>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</si>
  <si>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</si>
  <si>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</si>
  <si>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</si>
  <si>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</si>
  <si>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</si>
  <si>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IV - Realizovani gubitak (221 do 224)</t>
  </si>
  <si>
    <t>1. Realizovani gubici na prodaji hartija od vrijednosti</t>
  </si>
  <si>
    <t xml:space="preserve">2. Realizovani gubitak po osnovu kursnih razlika </t>
  </si>
  <si>
    <t>3. Realizovani gubici po osnovu prodaje nekretnina</t>
  </si>
  <si>
    <t>4. Ostali realizovani gubici</t>
  </si>
  <si>
    <t>2. Realizovani gubitak (212+220-202-207)</t>
  </si>
  <si>
    <t>VI- Finansijski prihodi (228+229)</t>
  </si>
  <si>
    <t>1. Prihodi od kamata</t>
  </si>
  <si>
    <t>2. Ostali finansijski prihodi</t>
  </si>
  <si>
    <t>VII- Finansijski rashodi (231+232)</t>
  </si>
  <si>
    <t>1. Rashodi po osnovu kamata</t>
  </si>
  <si>
    <t>2. Ostali finansijski rashodi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</si>
  <si>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(225+227-230)</t>
    </r>
  </si>
  <si>
    <t>2. Realizovani gubitak prije oporezivanja (226+230-227)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</si>
  <si>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</si>
  <si>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</si>
  <si>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</si>
  <si>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</si>
  <si>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</si>
  <si>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(233-234-236-237+238)</t>
    </r>
  </si>
  <si>
    <r>
      <t>V- REALIZOVANI DOBITAK I GUBITAK</t>
    </r>
    <r>
      <rPr>
        <sz val="8"/>
        <rFont val="Arial"/>
        <family val="0"/>
      </rPr>
      <t xml:space="preserve">                                                                        1. Realizovani dobitak (202+207-212-220)</t>
    </r>
  </si>
  <si>
    <t>2. Realizovani gubitak poslije oporezivanja (234-233+236+237-238)</t>
  </si>
  <si>
    <t>D. NEREALIZOVANI DOBICI I GUBICI                                                         I-Nerealizovani dobici (242 do 247)</t>
  </si>
  <si>
    <t>1. Nerealizovani dobici na hartijama od vrijednosti</t>
  </si>
  <si>
    <t>2. Nerealizovani dobici po osnovu kursnih razlika na monetarnim sredstvima, osim na hartijama od vrijednosti</t>
  </si>
  <si>
    <t>4. Nerealizovani dobici po osnovu derivatnih instrumenata zaštite na nekretninama</t>
  </si>
  <si>
    <t>3. Nerealizovani dobici po osnovu kursnih razlika na hartijama od vrijednosti</t>
  </si>
  <si>
    <t>5. Nerealizovani dobici na nekretninama</t>
  </si>
  <si>
    <t>6. Ostali nerealizovani dobici</t>
  </si>
  <si>
    <t>II- Nerealizovani gubici (249do 254)</t>
  </si>
  <si>
    <t>1. Nerealizovani gubici na hartijama od vrijednosti</t>
  </si>
  <si>
    <t>2. Nerealizovani gubici po osnovu kursnih razlika na monetarnim sredstvima, osim na hartijama od vrijednosti</t>
  </si>
  <si>
    <t>3. Nerealizovani gubcii po osnovu kursnih razlika na hartijama od vrijednosti</t>
  </si>
  <si>
    <t>4. Nerealizovani gubici po osnovu derivatnih instrumenata zaštite na nekretninama</t>
  </si>
  <si>
    <t>5. Nerealizovani gubici na nekretninama</t>
  </si>
  <si>
    <t>6.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</si>
  <si>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(241-248)</t>
    </r>
  </si>
  <si>
    <t>2. Ukupni nerealizovani gubitak (248-241)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</si>
  <si>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(239-240+255-256)</t>
    </r>
  </si>
  <si>
    <t>2. Smanjenje neto imovine fonda (240-239+256-255)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</si>
  <si>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</si>
  <si>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</si>
  <si>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</si>
  <si>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</si>
  <si>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</si>
  <si>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</si>
  <si>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</si>
  <si>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</si>
  <si>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</si>
  <si>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</si>
  <si>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</si>
  <si>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</si>
  <si>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</si>
  <si>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</si>
  <si>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</si>
  <si>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</si>
  <si>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</si>
  <si>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</si>
  <si>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</si>
  <si>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</si>
  <si>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</si>
  <si>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</si>
  <si>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</si>
  <si>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</si>
  <si>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</si>
  <si>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</si>
  <si>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</si>
  <si>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</si>
  <si>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</si>
  <si>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</si>
  <si>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I- Poslovni prihodi (203 do 206)</t>
  </si>
  <si>
    <t>II - Realizovani dobitak (208 do 211)</t>
  </si>
  <si>
    <t>A. REALIZOVANI PRIHODI I RASHODI</t>
  </si>
  <si>
    <t>Registarski broj Fonda:  01956973</t>
  </si>
  <si>
    <t>JIB Društva za upravljanje Fondom: 4400381240005</t>
  </si>
  <si>
    <t>JIB Zatvorenog investicionog Fonda: 4400352650008</t>
  </si>
  <si>
    <t>B. Tokovi gotovine iz aktivnosti finansiranja                       I Prilivi gotovine iz aktivnosti finansiranja (422+423)</t>
  </si>
  <si>
    <r>
      <t>A. Novčani tokovi iz poslovnih aktivnosti</t>
    </r>
    <r>
      <rPr>
        <sz val="8"/>
        <rFont val="Arial"/>
        <family val="0"/>
      </rPr>
      <t xml:space="preserve">                                      I- Prilivi gotovine iz poslovnih aktivnosti (402 do 406)</t>
    </r>
  </si>
  <si>
    <r>
      <t xml:space="preserve">III-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</si>
  <si>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BILANS STANJA INVESTICIONOG FONDA</t>
  </si>
  <si>
    <t>(Izvještaj o finansijskom položaju)</t>
  </si>
  <si>
    <t>Prethodna godina korigovana</t>
  </si>
  <si>
    <t>A. UKUPNA IMOVINA (002+003+010+018+019)</t>
  </si>
  <si>
    <t>001</t>
  </si>
  <si>
    <t>100 do 102</t>
  </si>
  <si>
    <t>I- Gotovina</t>
  </si>
  <si>
    <t>002</t>
  </si>
  <si>
    <t>II - Ulaganja fonda (004 do 009)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</si>
  <si>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</si>
  <si>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</si>
  <si>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</si>
  <si>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</si>
  <si>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</si>
  <si>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</si>
  <si>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</si>
  <si>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</si>
  <si>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</si>
  <si>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</si>
  <si>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</si>
  <si>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</si>
  <si>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</si>
  <si>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240 do 249</t>
  </si>
  <si>
    <t>5. Ulaganja u nekretnine</t>
  </si>
  <si>
    <t>008</t>
  </si>
  <si>
    <t>6. Ostala ulaganja</t>
  </si>
  <si>
    <t>009</t>
  </si>
  <si>
    <t>III - Potraživanja (011 do 017)</t>
  </si>
  <si>
    <t>010</t>
  </si>
  <si>
    <t>1. Potraživanja po osnovu prodaje HOV</t>
  </si>
  <si>
    <t>011</t>
  </si>
  <si>
    <t>2. Potraživanja po osnovu prodaje nekretnina</t>
  </si>
  <si>
    <t>012</t>
  </si>
  <si>
    <t>3. Potraživanja po osnovu kamata</t>
  </si>
  <si>
    <t>013</t>
  </si>
  <si>
    <t>4. Potraživanja po osnovu dividendi</t>
  </si>
  <si>
    <t>014</t>
  </si>
  <si>
    <t>5. Potraživanja po osnovu datih avansa</t>
  </si>
  <si>
    <t>015</t>
  </si>
  <si>
    <t>6. Ostala potraživanja</t>
  </si>
  <si>
    <t>016</t>
  </si>
  <si>
    <t>310 do 312</t>
  </si>
  <si>
    <t>7. Potraživanja od društva za upravljanje</t>
  </si>
  <si>
    <t>017</t>
  </si>
  <si>
    <t>IV - Odložena poreska sredstva</t>
  </si>
  <si>
    <t>018</t>
  </si>
  <si>
    <t>V- AVR</t>
  </si>
  <si>
    <t>019</t>
  </si>
  <si>
    <t>B. OBAVEZA (021+025+030+031+034+037+038+039)</t>
  </si>
  <si>
    <t>020</t>
  </si>
  <si>
    <t>I- Obaveze iz poslovanja fonda (022 do 024)</t>
  </si>
  <si>
    <t>021</t>
  </si>
  <si>
    <t>1. Obaveze po osnovu ulaganja u HOV</t>
  </si>
  <si>
    <t>022</t>
  </si>
  <si>
    <t>2. Obaveze po osnovu ulaganja u nekretnine</t>
  </si>
  <si>
    <t>023</t>
  </si>
  <si>
    <t>3. Ostale obaveze iz poslovanja</t>
  </si>
  <si>
    <t>024</t>
  </si>
  <si>
    <t>II -Obaveze po osnovu troškova poslovanja (026 do 030)</t>
  </si>
  <si>
    <t>025</t>
  </si>
  <si>
    <t>1. Obaveze prema banci depozitaru</t>
  </si>
  <si>
    <t>026</t>
  </si>
  <si>
    <t>2. Obaveze za učešće u dobitku</t>
  </si>
  <si>
    <t>027</t>
  </si>
  <si>
    <t>3. Obaveze za porez na dobit</t>
  </si>
  <si>
    <t>028</t>
  </si>
  <si>
    <t>411,412,413,419</t>
  </si>
  <si>
    <t>4. Ostale obaveze iz poslovanja</t>
  </si>
  <si>
    <t>029</t>
  </si>
  <si>
    <t>420 do 429</t>
  </si>
  <si>
    <t>III- Obaveze prema društvu za upravljanje</t>
  </si>
  <si>
    <t>030</t>
  </si>
  <si>
    <t>IV-Kratkoročne finansijske obaveze (032+033)</t>
  </si>
  <si>
    <t>031</t>
  </si>
  <si>
    <t>1. Kratkoročni krediti</t>
  </si>
  <si>
    <t>032</t>
  </si>
  <si>
    <t>2. Ostale kratkoročne fiinansijske obaveze</t>
  </si>
  <si>
    <t>033</t>
  </si>
  <si>
    <t>V- Dugoročne obaveze (035+036)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</si>
  <si>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</si>
  <si>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</si>
  <si>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</si>
  <si>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</si>
  <si>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</si>
  <si>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</si>
  <si>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</si>
  <si>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VII- Odložene poreske obaveze</t>
  </si>
  <si>
    <t>038</t>
  </si>
  <si>
    <t>VIII- PVR</t>
  </si>
  <si>
    <t>039</t>
  </si>
  <si>
    <t>V. NETO IMOVINA FONDA (001-020)</t>
  </si>
  <si>
    <t>040</t>
  </si>
  <si>
    <r>
      <t>G. KAPITAL (042+045+048+053+054-057</t>
    </r>
    <r>
      <rPr>
        <b/>
        <u val="single"/>
        <sz val="8"/>
        <rFont val="Arial"/>
        <family val="2"/>
      </rPr>
      <t>+</t>
    </r>
    <r>
      <rPr>
        <b/>
        <sz val="8"/>
        <rFont val="Arial"/>
        <family val="2"/>
      </rPr>
      <t xml:space="preserve"> 060)</t>
    </r>
  </si>
  <si>
    <t>041</t>
  </si>
  <si>
    <t>I- Osnovni kapital (043+044)</t>
  </si>
  <si>
    <t>042</t>
  </si>
  <si>
    <t>1. Akcijsi kapital-redovne akcije</t>
  </si>
  <si>
    <t>043</t>
  </si>
  <si>
    <t>2. Udjeli</t>
  </si>
  <si>
    <t>044</t>
  </si>
  <si>
    <t>II- Kapitalne rezerve (046+047)</t>
  </si>
  <si>
    <t>045</t>
  </si>
  <si>
    <t>1. Emisiona premija</t>
  </si>
  <si>
    <t>046</t>
  </si>
  <si>
    <t>2. Ostale kapitalne rezerve</t>
  </si>
  <si>
    <t>047</t>
  </si>
  <si>
    <t>III- Revalorizacione rezerve (049 do 052)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</si>
  <si>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</si>
  <si>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</si>
  <si>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</si>
  <si>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</si>
  <si>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</si>
  <si>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3. Revalorizacione rezerve po osnovu revalorizacije nekretnina</t>
  </si>
  <si>
    <t>051</t>
  </si>
  <si>
    <t xml:space="preserve">4. Ostale revalorizacione rezerve </t>
  </si>
  <si>
    <t>052</t>
  </si>
  <si>
    <t>IV - Rezerve iz dobiti</t>
  </si>
  <si>
    <t>053</t>
  </si>
  <si>
    <t>V- Neraspoređena dobi (055+056)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</si>
  <si>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</si>
  <si>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</si>
  <si>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</si>
  <si>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</si>
  <si>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</si>
  <si>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</si>
  <si>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</si>
  <si>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</si>
  <si>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</si>
  <si>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</si>
  <si>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</si>
  <si>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VII-Nerealizovani dobitak/gubitak (061+062)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</si>
  <si>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</si>
  <si>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</si>
  <si>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</si>
  <si>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</si>
  <si>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</si>
  <si>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</si>
  <si>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</si>
  <si>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Đ. NETO IMOVINA PO UDJELU/AKCIJI (040/063)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</si>
  <si>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</si>
  <si>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</si>
  <si>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</si>
  <si>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</si>
  <si>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</si>
  <si>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TVPR-R-A</t>
  </si>
  <si>
    <t>VHVT-R-A</t>
  </si>
  <si>
    <t>BLRA-RA</t>
  </si>
  <si>
    <t>Matični broj Društva za upravljanje fondom: 1935321</t>
  </si>
  <si>
    <t>na dan 31.03.2016. godine</t>
  </si>
  <si>
    <t xml:space="preserve">                      </t>
  </si>
  <si>
    <t xml:space="preserve">U Bijeljini, dana 31.03.2016. godine  </t>
  </si>
  <si>
    <t>Lice sa licencom:</t>
  </si>
  <si>
    <t>od 01.01 do 31.03.2016. godine</t>
  </si>
  <si>
    <t xml:space="preserve">  za period od 01.01 do 31.03.2016. godine</t>
  </si>
  <si>
    <t>za period od 01.01.do 31.03.2016. godine</t>
  </si>
  <si>
    <t>Naziv Fonda: ZIF SA JAVNOM PONUDOM INVEST NOVA FOND AD BIJELJINA</t>
  </si>
  <si>
    <t>Naziv Društva za upravljanje Fondom: Društvo za upravljanje investicionim fondovima Invest nova a.d. Bijeljina</t>
  </si>
  <si>
    <t>za period od 01.01. do 31.03.2016. godine</t>
  </si>
  <si>
    <t>17.2.2016.</t>
  </si>
  <si>
    <t>16.2.2016.</t>
  </si>
  <si>
    <t>Zatvoreni investicioni fond sa javnom ponudom</t>
  </si>
  <si>
    <t>Žiro račun kod poslovnih banaka:</t>
  </si>
  <si>
    <t>Invest nova fond a.d. Bijeljina</t>
  </si>
  <si>
    <t>555-001-01022530-04</t>
  </si>
  <si>
    <t>Matični broj: 01956973</t>
  </si>
  <si>
    <t>552-037-00018002-19</t>
  </si>
  <si>
    <t>Šifra djelatnosti: 64.30</t>
  </si>
  <si>
    <t>567-343-22000588-49</t>
  </si>
  <si>
    <t>555-005-00022530-83</t>
  </si>
  <si>
    <t xml:space="preserve">IZVJEŠTAJ O NEREALIZOVANIM DOBICIMA (GUBICIMA) INVESTICIONOG FONDA </t>
  </si>
  <si>
    <t>za period od 01.01.2016. godine do 31.03.2016. godine</t>
  </si>
  <si>
    <t>datum zadnje procjene</t>
  </si>
  <si>
    <t>Ulaganje po emitentu - oznaka HOV</t>
  </si>
  <si>
    <t xml:space="preserve">Nabavna vrijednost </t>
  </si>
  <si>
    <t>Fer vrijednost</t>
  </si>
  <si>
    <t>Reval. fin. sredstava raspoloživih za prodaju</t>
  </si>
  <si>
    <t>Reval. po osnovu instr. zaštite</t>
  </si>
  <si>
    <t>Reval.po osnovu nekretnina</t>
  </si>
  <si>
    <t>Nerealiz. D/G priznat kroz rezultat perioda</t>
  </si>
  <si>
    <t>Neto kursne razlike na HOV</t>
  </si>
  <si>
    <t>Amort. diskontna (premije) fin. sred.</t>
  </si>
  <si>
    <t>Nerealizovani dob./gub. tekućeg mjeseca</t>
  </si>
  <si>
    <t>Redovne akcije</t>
  </si>
  <si>
    <t>31.01.2016.</t>
  </si>
  <si>
    <t>AGOG</t>
  </si>
  <si>
    <t>ANGR-R-A</t>
  </si>
  <si>
    <t>AUTR-R-A</t>
  </si>
  <si>
    <t>BBRB-R-A</t>
  </si>
  <si>
    <t>BHNTRK1</t>
  </si>
  <si>
    <t>BHTSR</t>
  </si>
  <si>
    <t>BIRA-R-A</t>
  </si>
  <si>
    <t>BKMG-R-A</t>
  </si>
  <si>
    <t>BLPV-R-A</t>
  </si>
  <si>
    <t>BLRA-R-A</t>
  </si>
  <si>
    <t>CERP-R-A</t>
  </si>
  <si>
    <t>CJTE-R-A</t>
  </si>
  <si>
    <t>CPPS-R-A</t>
  </si>
  <si>
    <t>CSGN-R-A</t>
  </si>
  <si>
    <t>DOPT-R-A</t>
  </si>
  <si>
    <t>DVAN-R-A</t>
  </si>
  <si>
    <t>DVIN-R-A</t>
  </si>
  <si>
    <t>EDPL-R-A</t>
  </si>
  <si>
    <t>EKBL-R-A</t>
  </si>
  <si>
    <t>EKHC-R-A</t>
  </si>
  <si>
    <t>ELBJ-R-A</t>
  </si>
  <si>
    <t>ELDO-R-A</t>
  </si>
  <si>
    <t>ETATRK1</t>
  </si>
  <si>
    <t>FDSSR</t>
  </si>
  <si>
    <t>FMSN-R-A</t>
  </si>
  <si>
    <t>FSBN-R-A</t>
  </si>
  <si>
    <t>FSTH-R-A</t>
  </si>
  <si>
    <t>FZIC-R-A</t>
  </si>
  <si>
    <t>GRF9-R-A</t>
  </si>
  <si>
    <t>HDRT-R-A</t>
  </si>
  <si>
    <t>HEDR-R-A</t>
  </si>
  <si>
    <t>HELV-R-A</t>
  </si>
  <si>
    <t>HETR-R-A</t>
  </si>
  <si>
    <t>HGPT-R-A</t>
  </si>
  <si>
    <t>HIDR-R-A</t>
  </si>
  <si>
    <t>HSVA-R-A</t>
  </si>
  <si>
    <t>HTKR-R-A</t>
  </si>
  <si>
    <t>INTL-R-A</t>
  </si>
  <si>
    <t>INZR-R-A</t>
  </si>
  <si>
    <t>IPBL-R-A</t>
  </si>
  <si>
    <t>IZEN-R-A</t>
  </si>
  <si>
    <t>JAPR-R-A</t>
  </si>
  <si>
    <t>JGPB-R-A</t>
  </si>
  <si>
    <t>JLLC-R-A</t>
  </si>
  <si>
    <t>JMNT-R-A</t>
  </si>
  <si>
    <t>JPESR</t>
  </si>
  <si>
    <t>KMND-R-A</t>
  </si>
  <si>
    <t>KMPD-R-A</t>
  </si>
  <si>
    <t>KNZM-R-A</t>
  </si>
  <si>
    <t>KOMF-R-A</t>
  </si>
  <si>
    <t>KORN-R-A</t>
  </si>
  <si>
    <t>KPPL-R-A</t>
  </si>
  <si>
    <t>KPPR-R-A</t>
  </si>
  <si>
    <t>KRKG</t>
  </si>
  <si>
    <t>KRLB-R-A</t>
  </si>
  <si>
    <t>LJUB-R-A</t>
  </si>
  <si>
    <t>LKSM-R-A</t>
  </si>
  <si>
    <t>LSR9R</t>
  </si>
  <si>
    <t>METL-R-A</t>
  </si>
  <si>
    <t>MIRA-R-A</t>
  </si>
  <si>
    <t>NBLB-R-B</t>
  </si>
  <si>
    <t>NBS9-R-A</t>
  </si>
  <si>
    <t>NOVB-R-E</t>
  </si>
  <si>
    <t>PDNK-R-A</t>
  </si>
  <si>
    <t>POST-R-A</t>
  </si>
  <si>
    <t>PROM-R-A</t>
  </si>
  <si>
    <t>PTRL-R-A</t>
  </si>
  <si>
    <t>PZBL-R-A</t>
  </si>
  <si>
    <t>RADB-R-A</t>
  </si>
  <si>
    <t>RAOP-R-A</t>
  </si>
  <si>
    <t>RATA-R-A</t>
  </si>
  <si>
    <t>RITE-R-A</t>
  </si>
  <si>
    <t>RMUM-R-A</t>
  </si>
  <si>
    <t>RNAF-R-A</t>
  </si>
  <si>
    <t>ROMN-R-A</t>
  </si>
  <si>
    <t>ROPT-R-A</t>
  </si>
  <si>
    <t>RTEU-R-A</t>
  </si>
  <si>
    <t>SAVA-R-B</t>
  </si>
  <si>
    <t>SEMB-R-A</t>
  </si>
  <si>
    <t>SGAS-R-A</t>
  </si>
  <si>
    <t>STNR-R-A</t>
  </si>
  <si>
    <t>SVBN-R-A</t>
  </si>
  <si>
    <t>TLKM-R-A</t>
  </si>
  <si>
    <t>TRGL-R-A</t>
  </si>
  <si>
    <t>TRML-R-A</t>
  </si>
  <si>
    <t>TSL9-R-A</t>
  </si>
  <si>
    <t>USHA-R-A</t>
  </si>
  <si>
    <t>VDBL-R-A</t>
  </si>
  <si>
    <t>VDPL-R-A</t>
  </si>
  <si>
    <t>VKBJ-R-A</t>
  </si>
  <si>
    <t>VKIF-R-A</t>
  </si>
  <si>
    <t>VPRK-R-A</t>
  </si>
  <si>
    <t>VSBN-R-A</t>
  </si>
  <si>
    <t>VSDB-R-A</t>
  </si>
  <si>
    <t>ZERS-R-A</t>
  </si>
  <si>
    <t>ZOPM-R-A</t>
  </si>
  <si>
    <t>ZPBL-R-A</t>
  </si>
  <si>
    <t>_1056859</t>
  </si>
  <si>
    <t>_1058312</t>
  </si>
  <si>
    <t>_1117718</t>
  </si>
  <si>
    <t>_1151720</t>
  </si>
  <si>
    <t>_1362984</t>
  </si>
  <si>
    <t>Prioritetne akcije</t>
  </si>
  <si>
    <t>BBRB-P-D</t>
  </si>
  <si>
    <t>CMEG-P-A</t>
  </si>
  <si>
    <t>Akcije ZIF-ova</t>
  </si>
  <si>
    <t>BLBP-R-A</t>
  </si>
  <si>
    <t>EINP-R-A</t>
  </si>
  <si>
    <t>FRTFRK1</t>
  </si>
  <si>
    <t>JHKP-R-A</t>
  </si>
  <si>
    <t>KRIP-R-A</t>
  </si>
  <si>
    <t>MIGFRK2</t>
  </si>
  <si>
    <t>MONF</t>
  </si>
  <si>
    <t>NPRFRK2</t>
  </si>
  <si>
    <t>PLRP-R-A</t>
  </si>
  <si>
    <t>ZPTP-R-A</t>
  </si>
  <si>
    <t>ABVIP</t>
  </si>
  <si>
    <t>AGO1</t>
  </si>
  <si>
    <t>RSDS-O-D</t>
  </si>
  <si>
    <t>RSDS-O-E</t>
  </si>
  <si>
    <t>RSDS-O-F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</si>
  <si>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</si>
  <si>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</si>
  <si>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</si>
  <si>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</si>
  <si>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</si>
  <si>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</si>
  <si>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</si>
  <si>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</si>
  <si>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</si>
  <si>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Udjeli otvorenih IF - ova</t>
  </si>
  <si>
    <t>JBMBLKB</t>
  </si>
  <si>
    <t>MONF-O</t>
  </si>
  <si>
    <t>UKUPNO</t>
  </si>
  <si>
    <t>28.02.2016.</t>
  </si>
  <si>
    <t>31.03.2016.</t>
  </si>
  <si>
    <t>U Bijeljini, dana 25.04.2016. godine</t>
  </si>
  <si>
    <t>DIREKTOR</t>
  </si>
  <si>
    <t>Invest nova fond AD Bijeljina</t>
  </si>
  <si>
    <t>IZVJEŠTAJ O STRUKTURI ULAGANJA INVESTICIONOG FONDA - AKCIJE na dan 31.03.2016. GODINE</t>
  </si>
  <si>
    <t>OPIS</t>
  </si>
  <si>
    <t>Nabavna vrijednost po akciji</t>
  </si>
  <si>
    <t xml:space="preserve">Ukupna nabavna vrijednost </t>
  </si>
  <si>
    <t>Vrijednost po akciji na dan izvještavanja</t>
  </si>
  <si>
    <t>Učešće u vlasništvu izdavaoca</t>
  </si>
  <si>
    <t>Učešće u vrijednosti imovine fonda</t>
  </si>
  <si>
    <t>Naziv emitenta</t>
  </si>
  <si>
    <t>OZNAKA HOV</t>
  </si>
  <si>
    <t>I - Akcije domaćih izdavalaca</t>
  </si>
  <si>
    <t>ANGROCENTAR AD</t>
  </si>
  <si>
    <t>AUTORAD AD TREBINJE</t>
  </si>
  <si>
    <t>BOBAR BANKA AD BIJELJINA</t>
  </si>
  <si>
    <t>BNT HIDRAULIKA DD</t>
  </si>
  <si>
    <t>BH TELEKOM DD SARAJEVO</t>
  </si>
  <si>
    <t>BIRAČ AD ZVORNIK - U STEČAJU</t>
  </si>
  <si>
    <t>TC BALKANA AD MRKONJIĆ GRAD</t>
  </si>
  <si>
    <t>BANJALUČKA PIVARA AD BANJA LUKA</t>
  </si>
  <si>
    <t>HUTP CER AD PRNJAVOR-U STEČAJUČAJAVEC</t>
  </si>
  <si>
    <t>TELEKOMUNIKACIJE I ELEKTRONIKA AD BANJA LUKA</t>
  </si>
  <si>
    <t>ČAJAVEC PPS TELEKOMUNIKACIJE AD - U STEČAJU</t>
  </si>
  <si>
    <t>CRVENI SIGNAL AD GRADIŠKA</t>
  </si>
  <si>
    <t>DOBOJPUTEVI AD, DOBOJ-U STEČAJU</t>
  </si>
  <si>
    <t>DUVAN AD BRATUNAC-U STEČAJU</t>
  </si>
  <si>
    <t>DALEKOVODINŽENJERING AD BRATUNAC - U STEČAJU</t>
  </si>
  <si>
    <t>MH ERS ZP ELEKTRODISTRIBUCIJA AD PALE</t>
  </si>
  <si>
    <t>MH ERS - ZP ELEKTROKRAJINA AD BANJA LUKA</t>
  </si>
  <si>
    <t>MH ERS - MP - ZP ELEKTRO-HERCEGOVINA AD TREBINJE</t>
  </si>
  <si>
    <t>ELEKTRO-BIJELJINA</t>
  </si>
  <si>
    <t xml:space="preserve"> ZP ELEKTRO  DOBOJ AD DOBOJ</t>
  </si>
  <si>
    <t>ENERGOINVEST TAT DD SARAJEVO</t>
  </si>
  <si>
    <t>FABRIKA DUHANA DD SARAJEVO</t>
  </si>
  <si>
    <t>FMSN AD PALE</t>
  </si>
  <si>
    <t>FABRIKA ŠEĆERA BIJELJINA AD VELIKA OBARSKA</t>
  </si>
  <si>
    <t>FABRIKA STOČNE HRANE AD NOVA TOPOLA -U STEČAJU</t>
  </si>
  <si>
    <t>FABRIKA ŽICE AD NOVO GORAŽDE</t>
  </si>
  <si>
    <t>GRAFAM DD BRČKO</t>
  </si>
  <si>
    <t>HIDRAT AD UKRIN-ČELINAC</t>
  </si>
  <si>
    <t>HE NA DRINI AD VIŠEGRAD</t>
  </si>
  <si>
    <t>HE NA VRBASU AD MRKONJIĆ GRAD</t>
  </si>
  <si>
    <t>HE NA TREBIŠNJICI AD TREBINJE</t>
  </si>
  <si>
    <t>HERCEGOVINAPUTEVI AD TREBINJE</t>
  </si>
  <si>
    <t>GIK HIDROGRADNJA AD I.SARAJEVO-PALE - U STEČAJU</t>
  </si>
  <si>
    <t>HOTEL-SAVA AD SRPSKI BROD - U STEČAJU</t>
  </si>
  <si>
    <t>HOTEL KRAJINA AD MRKONJIĆ GRAD</t>
  </si>
  <si>
    <t>INTAL AD MILIĆI - U STEČAJU</t>
  </si>
  <si>
    <t>INŽENJERING AD ZVORNIK P.O.- U STEČAJU</t>
  </si>
  <si>
    <t>INDUSTRIJSKE PLANTAŽE AD BANJA LUKA</t>
  </si>
  <si>
    <t>MH ERS ZP IRCE AD ISTOČNO SARAJEVO</t>
  </si>
  <si>
    <t>JAPRA AD SA PO</t>
  </si>
  <si>
    <t>JUGOPREVOZ AD BILEĆA</t>
  </si>
  <si>
    <t>JELŠINGRAD LIVAR LIVNICA ČELIKA AD</t>
  </si>
  <si>
    <t>JELŠINGRAD LIVAR LIVNICA ČELIKA AD BANJA LUKA</t>
  </si>
  <si>
    <t>JUGOMONTAŽA AD BILEĆA - U STEČAJU</t>
  </si>
  <si>
    <t>JP ELEKTROPRIVREDA BIH DD SARAJEVO</t>
  </si>
  <si>
    <t>KOMUNALAC AD DERVENTA</t>
  </si>
  <si>
    <t>KOMPRED AD UGLJEVIK</t>
  </si>
  <si>
    <t>TP KONZUM AD BANJA LUKA</t>
  </si>
  <si>
    <t>KP KOMUNALAC AD FOČA</t>
  </si>
  <si>
    <t>FAMOS FABRIKA KORAN AD PALE - U STEČAJU</t>
  </si>
  <si>
    <t>JP KOMUNALNO AD PALE</t>
  </si>
  <si>
    <t>KONFEKCIJA PIONIR AD PRNJAVOR - U STEČAJU</t>
  </si>
  <si>
    <t>HYPO ALPE-ADRIA-BANK AD</t>
  </si>
  <si>
    <t>RŽR LJUBIJA AD PRIJEDOR</t>
  </si>
  <si>
    <t>LUKA AD ŠAMAC</t>
  </si>
  <si>
    <t>DD LASER BRČKO</t>
  </si>
  <si>
    <t>METAL AD GRADIŠKA</t>
  </si>
  <si>
    <t>MIRA AD PRIJEDOR</t>
  </si>
  <si>
    <t>UNICREDIT BANK AD BANJA LUKA</t>
  </si>
  <si>
    <t>DD NOVI BIMEKS BRČKO</t>
  </si>
  <si>
    <t>NOVA BANKA AD BANJA LUKA</t>
  </si>
  <si>
    <t>PRIJEDORČANKA AD PRIJEDOR</t>
  </si>
  <si>
    <t>SRPSKE POŠTE AD BANJA LUKA</t>
  </si>
  <si>
    <t>TP PROMET AD PRNJAVOR</t>
  </si>
  <si>
    <t>NESTRO PETROL AD BANJA LUKA</t>
  </si>
  <si>
    <t>POSLOVNA ZONA AD BANJA LUKA</t>
  </si>
  <si>
    <t>GP RAD AD BIJELJINA-U STEČAJUENERGOINVEST</t>
  </si>
  <si>
    <t>RASKLOPNA OPREMA AD ISTOČNO SARAJEVO</t>
  </si>
  <si>
    <t>RATARSTVO AD NOVA TOPOLA U STEČAJU</t>
  </si>
  <si>
    <t>RITE GACKO AD GACKO</t>
  </si>
  <si>
    <t>RUDNIK MILJEVINA AD MILJEVINA</t>
  </si>
  <si>
    <t>RAFINERIJA NAFTE BROD AD</t>
  </si>
  <si>
    <t>ROMANIJA AD SOKOLAC</t>
  </si>
  <si>
    <t>ROMANIJAPUTEVI AD P.O. SOKOLAC</t>
  </si>
  <si>
    <t>RITE UGLJEVIK AD UGLJEVIK</t>
  </si>
  <si>
    <t xml:space="preserve">VP SAVA AD GRADIŠKE </t>
  </si>
  <si>
    <t>PD SEMBERIJA AD</t>
  </si>
  <si>
    <t>SARAJEVO GAS AD</t>
  </si>
  <si>
    <t>RUDNIK LIGNITA AD STANARI</t>
  </si>
  <si>
    <t>SAVA AD BIJELJINA</t>
  </si>
  <si>
    <t>TELEKOM SRPSKE AD BANJA LUKA</t>
  </si>
  <si>
    <t>TRGOVINA LOPARE AD LOPARE</t>
  </si>
  <si>
    <t>TERMAL AD LOPARE</t>
  </si>
  <si>
    <t>TESLA AD BRČKO</t>
  </si>
  <si>
    <t>UNIS USHA AD VIŠEGRAD</t>
  </si>
  <si>
    <t>VODOVOD AD BANJA LUKA</t>
  </si>
  <si>
    <t>VODOVOD AD PALE</t>
  </si>
  <si>
    <t>VODOVOD I KANALIZACIJA AD BIJELJINA</t>
  </si>
  <si>
    <t>IZVOR AD FOČA</t>
  </si>
  <si>
    <t>VELEPROMET &amp; RK ŠAMAC</t>
  </si>
  <si>
    <t>VETERINARSKA STANICA AD BIJELJINA</t>
  </si>
  <si>
    <t>VETERINARSKA STANICA AD DOBOJ</t>
  </si>
  <si>
    <t>ŽELJEZNICA RS AD DOBOJ</t>
  </si>
  <si>
    <t>ZRAK OPTOMEHANIKA AD BILEĆA</t>
  </si>
  <si>
    <t>ŽITOPRODUKT AD BANJA LUKA - U STEČAJU</t>
  </si>
  <si>
    <t>ODP "PIROMETAL"</t>
  </si>
  <si>
    <t>ODP "KONFEKCIJA" P.O.</t>
  </si>
  <si>
    <t>ODP "FABRIKA ^ARAPA" SRBIWE</t>
  </si>
  <si>
    <t>ODP "TRANSPORT"</t>
  </si>
  <si>
    <t>ODP "PALIS" BRČKO"</t>
  </si>
  <si>
    <t>Приоритетне акције</t>
  </si>
  <si>
    <t>ČAJAVEC-MEGA AD BANJA LUKA</t>
  </si>
  <si>
    <t>4. Akcije zatvorenih investicionih fondova</t>
  </si>
  <si>
    <t>ZIF BLB-PROFIT AD BANJA LUKA</t>
  </si>
  <si>
    <t>ZIF EUROINVESTMENT FOND AD BANJA LUK</t>
  </si>
  <si>
    <t>ZIF FORTUNA FOND DD BIHAĆ</t>
  </si>
  <si>
    <t>ZIF JAHORINA KOIN AD PALE</t>
  </si>
  <si>
    <t>ZIF KRISTAL INVEST FOND AD BANJA LUKA</t>
  </si>
  <si>
    <t>ZIF MI-GROUP DD SARAJEVO</t>
  </si>
  <si>
    <t>ZIF NAPRIJED DD SARAJEVO</t>
  </si>
  <si>
    <t>POLARA INVEST FOND AD BANJA LUKA</t>
  </si>
  <si>
    <t>ZEPTER FOND AD BANJA LUKA</t>
  </si>
  <si>
    <t>5. Ukupna ulaganja u akcije domaćih izdavalaca</t>
  </si>
  <si>
    <t>II -  Akcije stranih izdavalaca</t>
  </si>
  <si>
    <t>AG DRUŽBA ZA INVESTICIJE DD LJUBLJANA</t>
  </si>
  <si>
    <t>KRKA DD NOVO MESTO</t>
  </si>
  <si>
    <t>3. Akcije zatvorenih investicionih fondova</t>
  </si>
  <si>
    <t>ZIF MONETA AD PODGORICA-U POSTUPKU T   R</t>
  </si>
  <si>
    <t>4. Ukupna ulaganja u akcije stranih izdavalaca</t>
  </si>
  <si>
    <t>III - Ukupna ulaganja u akcije</t>
  </si>
  <si>
    <t>U Bijeljini, 25.04.2016. godine</t>
  </si>
  <si>
    <t>D I R E K T O R</t>
  </si>
  <si>
    <t>IZVJEŠTAJ O STRUKTURI ULAGANJA INVESTICIONOG FONDA - OSTALE HARTIJE OD VRIJEDNOSTI</t>
  </si>
  <si>
    <t>R. Br.</t>
  </si>
  <si>
    <t>Opsi</t>
  </si>
  <si>
    <t>Ukupna nominalna vrijednost</t>
  </si>
  <si>
    <t>Učešće u emisiji (%)</t>
  </si>
  <si>
    <t>Oznaka HOV</t>
  </si>
  <si>
    <t>Druge hartije od vrijednosti domaćih izdavalaca:</t>
  </si>
  <si>
    <t xml:space="preserve">  </t>
  </si>
  <si>
    <t>Depozitne potvrde</t>
  </si>
  <si>
    <t>Trezorski zapisi</t>
  </si>
  <si>
    <t>Blagajnički zapisi</t>
  </si>
  <si>
    <t>Komercijalni zapisi</t>
  </si>
  <si>
    <t>5.</t>
  </si>
  <si>
    <t>Udjeli otvorenih investicionih fondova</t>
  </si>
  <si>
    <t>6.</t>
  </si>
  <si>
    <t>7.</t>
  </si>
  <si>
    <t>Ukupna ulaganja u druge hartije od vrijednosti domaćih izdavalaca</t>
  </si>
  <si>
    <t>Druge hartije od vrijednosti stranih izdavalaca:</t>
  </si>
  <si>
    <t>OTVORENI INVESTICIONI FOND BALKAN TIGER FOND</t>
  </si>
  <si>
    <t xml:space="preserve">OIF MONETA Podgorica </t>
  </si>
  <si>
    <t>Ukupna ulaganja u druge hartije od vrijednosti stranih izdavalaca</t>
  </si>
  <si>
    <t>Ukupna ulaganja u druge hartije od vrijednosti</t>
  </si>
  <si>
    <t>IZVJEŠTAJ O STRUKTURI ULAGANJA INVESTICIONOG FONDA - OBVEZNICE na dan 31.03.2016. GODINE</t>
  </si>
  <si>
    <t>Učešće u vrijednosti emisije %</t>
  </si>
  <si>
    <t>Učešće u vrijednosti imovine fonda %</t>
  </si>
  <si>
    <t>oznaka HOV</t>
  </si>
  <si>
    <t>I - Obveznice domaćih izdavalaca</t>
  </si>
  <si>
    <t>1. Državne obveznice</t>
  </si>
  <si>
    <t>2. Obveznice jedinica lokalne samouprave i obveznice drugih pravnih lica izdate uz garanciju Vlade RS</t>
  </si>
  <si>
    <t>3. Obveznice domaćih pravnih lica</t>
  </si>
  <si>
    <t>REPUBLIKA SRPSKA - MINISTARSTVO FINANSIJA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</si>
  <si>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</si>
  <si>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</si>
  <si>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</si>
  <si>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</si>
  <si>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</si>
  <si>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ABANKA VIPA DD LJUBLJANA</t>
  </si>
  <si>
    <t>AGROGORICA DD ŠEMPETER PRI GORICI</t>
  </si>
  <si>
    <t>4. Ukupna ulaganja u obveznice stranih izdavalaca</t>
  </si>
  <si>
    <t>III - Ukupna ulaganja u obveznice</t>
  </si>
</sst>
</file>

<file path=xl/styles.xml><?xml version="1.0" encoding="utf-8"?>
<styleSheet xmlns="http://schemas.openxmlformats.org/spreadsheetml/2006/main">
  <numFmts count="6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0;[Red]0"/>
    <numFmt numFmtId="208" formatCode="#,##0;[Red]#,##0"/>
    <numFmt numFmtId="209" formatCode="#,##0.00;[Red]#,##0.00"/>
    <numFmt numFmtId="210" formatCode="#,##0\ _D_i_n_."/>
    <numFmt numFmtId="211" formatCode="#,##0.0000\ _D_i_n_."/>
    <numFmt numFmtId="212" formatCode="#,##0.00\ _D_i_n_."/>
    <numFmt numFmtId="213" formatCode="#,##0.00_ ;\-#,##0.00\ "/>
    <numFmt numFmtId="214" formatCode="_-* #,##0_-;\-* #,##0_-;_-* &quot;-&quot;??_-;_-@_-"/>
    <numFmt numFmtId="215" formatCode="_(* #,##0.0000_);_(* \(#,##0.0000\);_(* &quot;-&quot;??_);_(@_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7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" fontId="3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14" fontId="3" fillId="33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3" fontId="0" fillId="0" borderId="10" xfId="0" applyNumberForma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194" fontId="0" fillId="0" borderId="0" xfId="46" applyFont="1" applyAlignment="1">
      <alignment vertical="center" wrapText="1"/>
    </xf>
    <xf numFmtId="4" fontId="3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59" applyFont="1" applyFill="1">
      <alignment/>
      <protection/>
    </xf>
    <xf numFmtId="0" fontId="0" fillId="0" borderId="0" xfId="59" applyFill="1">
      <alignment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0" fontId="3" fillId="0" borderId="10" xfId="59" applyFont="1" applyFill="1" applyBorder="1">
      <alignment/>
      <protection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59" applyFont="1" applyFill="1" applyBorder="1" applyAlignment="1">
      <alignment horizontal="left" vertical="top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0" fillId="0" borderId="10" xfId="59" applyFill="1" applyBorder="1">
      <alignment/>
      <protection/>
    </xf>
    <xf numFmtId="4" fontId="9" fillId="0" borderId="10" xfId="59" applyNumberFormat="1" applyFont="1" applyFill="1" applyBorder="1" applyAlignment="1">
      <alignment horizontal="right" vertical="top" wrapText="1"/>
      <protection/>
    </xf>
    <xf numFmtId="0" fontId="9" fillId="0" borderId="10" xfId="59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left" vertical="top" wrapText="1" indent="3"/>
    </xf>
    <xf numFmtId="0" fontId="0" fillId="0" borderId="0" xfId="0" applyFill="1" applyAlignment="1">
      <alignment/>
    </xf>
    <xf numFmtId="0" fontId="48" fillId="0" borderId="0" xfId="0" applyFont="1" applyFill="1" applyBorder="1" applyAlignment="1">
      <alignment/>
    </xf>
    <xf numFmtId="4" fontId="10" fillId="0" borderId="10" xfId="59" applyNumberFormat="1" applyFont="1" applyFill="1" applyBorder="1" applyAlignment="1">
      <alignment vertical="top" wrapText="1"/>
      <protection/>
    </xf>
    <xf numFmtId="0" fontId="10" fillId="0" borderId="10" xfId="59" applyFont="1" applyFill="1" applyBorder="1" applyAlignment="1">
      <alignment vertical="top" wrapText="1"/>
      <protection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vertical="top" wrapText="1"/>
    </xf>
    <xf numFmtId="4" fontId="10" fillId="0" borderId="10" xfId="59" applyNumberFormat="1" applyFont="1" applyFill="1" applyBorder="1" applyAlignment="1">
      <alignment horizontal="right" vertical="top" wrapText="1"/>
      <protection/>
    </xf>
    <xf numFmtId="0" fontId="10" fillId="0" borderId="10" xfId="59" applyFont="1" applyFill="1" applyBorder="1" applyAlignment="1">
      <alignment horizontal="right" vertical="top" wrapText="1"/>
      <protection/>
    </xf>
    <xf numFmtId="0" fontId="10" fillId="0" borderId="10" xfId="59" applyFont="1" applyFill="1" applyBorder="1" applyAlignment="1">
      <alignment vertical="top" wrapText="1"/>
      <protection/>
    </xf>
    <xf numFmtId="4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 indent="3"/>
    </xf>
    <xf numFmtId="0" fontId="10" fillId="0" borderId="10" xfId="59" applyFont="1" applyFill="1" applyBorder="1" applyAlignment="1">
      <alignment horizontal="left" vertical="top" wrapText="1" indent="3"/>
      <protection/>
    </xf>
    <xf numFmtId="4" fontId="11" fillId="0" borderId="10" xfId="0" applyNumberFormat="1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right" vertical="top" wrapText="1"/>
    </xf>
    <xf numFmtId="0" fontId="0" fillId="0" borderId="0" xfId="59" applyFill="1" applyAlignment="1">
      <alignment/>
      <protection/>
    </xf>
    <xf numFmtId="3" fontId="8" fillId="0" borderId="0" xfId="59" applyNumberFormat="1" applyFont="1" applyFill="1">
      <alignment/>
      <protection/>
    </xf>
    <xf numFmtId="196" fontId="8" fillId="0" borderId="0" xfId="59" applyNumberFormat="1" applyFont="1" applyFill="1">
      <alignment/>
      <protection/>
    </xf>
    <xf numFmtId="4" fontId="8" fillId="0" borderId="0" xfId="59" applyNumberFormat="1" applyFont="1" applyFill="1" applyAlignment="1">
      <alignment/>
      <protection/>
    </xf>
    <xf numFmtId="0" fontId="8" fillId="0" borderId="0" xfId="59" applyFont="1" applyFill="1" applyBorder="1" applyAlignment="1">
      <alignment/>
      <protection/>
    </xf>
    <xf numFmtId="198" fontId="8" fillId="0" borderId="0" xfId="59" applyNumberFormat="1" applyFont="1" applyFill="1" applyBorder="1" applyAlignment="1">
      <alignment/>
      <protection/>
    </xf>
    <xf numFmtId="0" fontId="0" fillId="0" borderId="0" xfId="59" applyFill="1" applyBorder="1">
      <alignment/>
      <protection/>
    </xf>
    <xf numFmtId="198" fontId="0" fillId="0" borderId="0" xfId="59" applyNumberFormat="1" applyFill="1" applyBorder="1" applyAlignment="1">
      <alignment/>
      <protection/>
    </xf>
    <xf numFmtId="0" fontId="3" fillId="0" borderId="0" xfId="59" applyFont="1" applyFill="1">
      <alignment/>
      <protection/>
    </xf>
    <xf numFmtId="0" fontId="3" fillId="0" borderId="0" xfId="59" applyFont="1" applyFill="1" applyBorder="1">
      <alignment/>
      <protection/>
    </xf>
    <xf numFmtId="198" fontId="3" fillId="0" borderId="0" xfId="59" applyNumberFormat="1" applyFont="1" applyFill="1" applyBorder="1" applyAlignment="1">
      <alignment/>
      <protection/>
    </xf>
    <xf numFmtId="0" fontId="3" fillId="0" borderId="0" xfId="59" applyFont="1" applyFill="1" applyAlignment="1">
      <alignment/>
      <protection/>
    </xf>
    <xf numFmtId="4" fontId="8" fillId="0" borderId="0" xfId="59" applyNumberFormat="1" applyFont="1" applyFill="1" applyBorder="1" applyAlignment="1">
      <alignment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3" fontId="8" fillId="0" borderId="18" xfId="59" applyNumberFormat="1" applyFont="1" applyFill="1" applyBorder="1" applyAlignment="1">
      <alignment horizontal="center" vertical="center" wrapText="1"/>
      <protection/>
    </xf>
    <xf numFmtId="0" fontId="8" fillId="0" borderId="18" xfId="59" applyNumberFormat="1" applyFont="1" applyFill="1" applyBorder="1" applyAlignment="1">
      <alignment horizontal="center" vertical="center" wrapText="1"/>
      <protection/>
    </xf>
    <xf numFmtId="0" fontId="8" fillId="0" borderId="18" xfId="59" applyNumberFormat="1" applyFont="1" applyFill="1" applyBorder="1" applyAlignment="1">
      <alignment vertical="center" wrapText="1"/>
      <protection/>
    </xf>
    <xf numFmtId="0" fontId="9" fillId="0" borderId="13" xfId="59" applyFont="1" applyFill="1" applyBorder="1" applyAlignment="1">
      <alignment vertical="center" wrapText="1"/>
      <protection/>
    </xf>
    <xf numFmtId="0" fontId="9" fillId="0" borderId="10" xfId="59" applyFont="1" applyFill="1" applyBorder="1" applyAlignment="1">
      <alignment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3" fontId="8" fillId="0" borderId="15" xfId="59" applyNumberFormat="1" applyFont="1" applyFill="1" applyBorder="1" applyAlignment="1">
      <alignment vertical="center" wrapText="1"/>
      <protection/>
    </xf>
    <xf numFmtId="196" fontId="8" fillId="0" borderId="15" xfId="59" applyNumberFormat="1" applyFont="1" applyFill="1" applyBorder="1" applyAlignment="1">
      <alignment vertical="center" wrapText="1"/>
      <protection/>
    </xf>
    <xf numFmtId="0" fontId="8" fillId="0" borderId="15" xfId="59" applyFont="1" applyFill="1" applyBorder="1" applyAlignment="1">
      <alignment vertical="center" wrapText="1"/>
      <protection/>
    </xf>
    <xf numFmtId="4" fontId="8" fillId="0" borderId="15" xfId="59" applyNumberFormat="1" applyFont="1" applyFill="1" applyBorder="1" applyAlignment="1">
      <alignment vertical="center" wrapText="1"/>
      <protection/>
    </xf>
    <xf numFmtId="198" fontId="8" fillId="0" borderId="15" xfId="59" applyNumberFormat="1" applyFont="1" applyFill="1" applyBorder="1" applyAlignment="1">
      <alignment vertical="center" wrapText="1"/>
      <protection/>
    </xf>
    <xf numFmtId="198" fontId="8" fillId="0" borderId="12" xfId="59" applyNumberFormat="1" applyFont="1" applyFill="1" applyBorder="1" applyAlignment="1">
      <alignment vertical="center" wrapText="1"/>
      <protection/>
    </xf>
    <xf numFmtId="0" fontId="8" fillId="0" borderId="19" xfId="59" applyFont="1" applyFill="1" applyBorder="1" applyAlignment="1">
      <alignment vertical="center"/>
      <protection/>
    </xf>
    <xf numFmtId="0" fontId="8" fillId="0" borderId="16" xfId="59" applyFont="1" applyFill="1" applyBorder="1" applyAlignment="1">
      <alignment vertical="center"/>
      <protection/>
    </xf>
    <xf numFmtId="0" fontId="8" fillId="0" borderId="16" xfId="59" applyFont="1" applyFill="1" applyBorder="1" applyAlignment="1">
      <alignment horizontal="center" vertical="center"/>
      <protection/>
    </xf>
    <xf numFmtId="3" fontId="8" fillId="0" borderId="20" xfId="59" applyNumberFormat="1" applyFont="1" applyFill="1" applyBorder="1" applyAlignment="1">
      <alignment vertical="center"/>
      <protection/>
    </xf>
    <xf numFmtId="196" fontId="8" fillId="0" borderId="20" xfId="59" applyNumberFormat="1" applyFont="1" applyFill="1" applyBorder="1" applyAlignment="1">
      <alignment vertical="center"/>
      <protection/>
    </xf>
    <xf numFmtId="0" fontId="8" fillId="0" borderId="20" xfId="59" applyFont="1" applyFill="1" applyBorder="1" applyAlignment="1">
      <alignment vertical="center"/>
      <protection/>
    </xf>
    <xf numFmtId="4" fontId="8" fillId="0" borderId="20" xfId="59" applyNumberFormat="1" applyFont="1" applyFill="1" applyBorder="1" applyAlignment="1">
      <alignment vertical="center"/>
      <protection/>
    </xf>
    <xf numFmtId="198" fontId="8" fillId="0" borderId="20" xfId="59" applyNumberFormat="1" applyFont="1" applyFill="1" applyBorder="1" applyAlignment="1">
      <alignment vertical="center"/>
      <protection/>
    </xf>
    <xf numFmtId="198" fontId="8" fillId="0" borderId="21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top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4" fontId="3" fillId="0" borderId="10" xfId="59" applyNumberFormat="1" applyFont="1" applyFill="1" applyBorder="1" applyAlignment="1">
      <alignment vertical="top" wrapText="1"/>
      <protection/>
    </xf>
    <xf numFmtId="0" fontId="3" fillId="0" borderId="10" xfId="59" applyFont="1" applyFill="1" applyBorder="1">
      <alignment/>
      <protection/>
    </xf>
    <xf numFmtId="0" fontId="3" fillId="0" borderId="0" xfId="59" applyFont="1" applyFill="1">
      <alignment/>
      <protection/>
    </xf>
    <xf numFmtId="0" fontId="8" fillId="0" borderId="10" xfId="59" applyFont="1" applyFill="1" applyBorder="1">
      <alignment/>
      <protection/>
    </xf>
    <xf numFmtId="0" fontId="3" fillId="0" borderId="10" xfId="59" applyFont="1" applyFill="1" applyBorder="1" applyAlignment="1">
      <alignment horizontal="right" vertical="top" wrapText="1"/>
      <protection/>
    </xf>
    <xf numFmtId="4" fontId="3" fillId="0" borderId="10" xfId="59" applyNumberFormat="1" applyFont="1" applyFill="1" applyBorder="1" applyAlignment="1">
      <alignment horizontal="right" vertical="top" wrapText="1"/>
      <protection/>
    </xf>
    <xf numFmtId="0" fontId="8" fillId="0" borderId="10" xfId="59" applyFont="1" applyFill="1" applyBorder="1" applyAlignment="1">
      <alignment horizontal="center"/>
      <protection/>
    </xf>
    <xf numFmtId="3" fontId="8" fillId="0" borderId="10" xfId="59" applyNumberFormat="1" applyFont="1" applyFill="1" applyBorder="1" applyAlignment="1">
      <alignment horizontal="center"/>
      <protection/>
    </xf>
    <xf numFmtId="4" fontId="9" fillId="0" borderId="0" xfId="59" applyNumberFormat="1" applyFont="1" applyFill="1">
      <alignment/>
      <protection/>
    </xf>
    <xf numFmtId="207" fontId="3" fillId="0" borderId="10" xfId="59" applyNumberFormat="1" applyFont="1" applyFill="1" applyBorder="1" applyAlignment="1">
      <alignment horizontal="center"/>
      <protection/>
    </xf>
    <xf numFmtId="1" fontId="3" fillId="0" borderId="10" xfId="59" applyNumberFormat="1" applyFont="1" applyFill="1" applyBorder="1" applyAlignment="1">
      <alignment/>
      <protection/>
    </xf>
    <xf numFmtId="208" fontId="3" fillId="0" borderId="10" xfId="59" applyNumberFormat="1" applyFont="1" applyFill="1" applyBorder="1">
      <alignment/>
      <protection/>
    </xf>
    <xf numFmtId="207" fontId="3" fillId="0" borderId="10" xfId="59" applyNumberFormat="1" applyFont="1" applyFill="1" applyBorder="1">
      <alignment/>
      <protection/>
    </xf>
    <xf numFmtId="0" fontId="9" fillId="0" borderId="10" xfId="59" applyFont="1" applyFill="1" applyBorder="1">
      <alignment/>
      <protection/>
    </xf>
    <xf numFmtId="0" fontId="3" fillId="0" borderId="11" xfId="59" applyFont="1" applyFill="1" applyBorder="1" applyAlignment="1">
      <alignment vertical="top" wrapText="1"/>
      <protection/>
    </xf>
    <xf numFmtId="0" fontId="3" fillId="0" borderId="10" xfId="59" applyFont="1" applyFill="1" applyBorder="1" applyAlignment="1">
      <alignment horizontal="right" vertical="top" wrapText="1"/>
      <protection/>
    </xf>
    <xf numFmtId="196" fontId="3" fillId="0" borderId="10" xfId="59" applyNumberFormat="1" applyFont="1" applyFill="1" applyBorder="1" applyAlignment="1">
      <alignment vertical="top" wrapText="1"/>
      <protection/>
    </xf>
    <xf numFmtId="1" fontId="8" fillId="0" borderId="10" xfId="59" applyNumberFormat="1" applyFont="1" applyFill="1" applyBorder="1" applyAlignment="1">
      <alignment horizontal="center"/>
      <protection/>
    </xf>
    <xf numFmtId="0" fontId="3" fillId="0" borderId="12" xfId="59" applyFont="1" applyFill="1" applyBorder="1" applyAlignment="1">
      <alignment vertical="top" wrapText="1"/>
      <protection/>
    </xf>
    <xf numFmtId="1" fontId="8" fillId="0" borderId="10" xfId="59" applyNumberFormat="1" applyFont="1" applyFill="1" applyBorder="1">
      <alignment/>
      <protection/>
    </xf>
    <xf numFmtId="49" fontId="9" fillId="0" borderId="10" xfId="59" applyNumberFormat="1" applyFont="1" applyFill="1" applyBorder="1" applyAlignment="1">
      <alignment horizontal="right" vertical="top" wrapText="1"/>
      <protection/>
    </xf>
    <xf numFmtId="0" fontId="9" fillId="0" borderId="10" xfId="59" applyFont="1" applyFill="1" applyBorder="1" applyAlignment="1">
      <alignment horizontal="left" vertical="top" wrapText="1"/>
      <protection/>
    </xf>
    <xf numFmtId="3" fontId="3" fillId="0" borderId="10" xfId="59" applyNumberFormat="1" applyFont="1" applyFill="1" applyBorder="1" applyAlignment="1">
      <alignment vertical="top" wrapText="1"/>
      <protection/>
    </xf>
    <xf numFmtId="1" fontId="8" fillId="0" borderId="10" xfId="59" applyNumberFormat="1" applyFont="1" applyFill="1" applyBorder="1" applyAlignment="1">
      <alignment/>
      <protection/>
    </xf>
    <xf numFmtId="197" fontId="9" fillId="0" borderId="10" xfId="59" applyNumberFormat="1" applyFont="1" applyFill="1" applyBorder="1" applyAlignment="1">
      <alignment vertical="top" wrapText="1"/>
      <protection/>
    </xf>
    <xf numFmtId="0" fontId="3" fillId="0" borderId="13" xfId="59" applyFont="1" applyFill="1" applyBorder="1" applyAlignment="1">
      <alignment vertical="top" wrapText="1"/>
      <protection/>
    </xf>
    <xf numFmtId="4" fontId="9" fillId="0" borderId="10" xfId="59" applyNumberFormat="1" applyFont="1" applyFill="1" applyBorder="1" applyAlignment="1">
      <alignment vertical="top" wrapText="1"/>
      <protection/>
    </xf>
    <xf numFmtId="0" fontId="0" fillId="0" borderId="10" xfId="59" applyFill="1" applyBorder="1" applyAlignment="1">
      <alignment horizontal="center" vertical="center"/>
      <protection/>
    </xf>
    <xf numFmtId="0" fontId="8" fillId="0" borderId="13" xfId="59" applyFont="1" applyFill="1" applyBorder="1" applyAlignment="1">
      <alignment horizontal="left"/>
      <protection/>
    </xf>
    <xf numFmtId="0" fontId="8" fillId="0" borderId="15" xfId="59" applyFont="1" applyFill="1" applyBorder="1" applyAlignment="1">
      <alignment/>
      <protection/>
    </xf>
    <xf numFmtId="3" fontId="8" fillId="0" borderId="10" xfId="59" applyNumberFormat="1" applyFont="1" applyFill="1" applyBorder="1" applyAlignment="1">
      <alignment/>
      <protection/>
    </xf>
    <xf numFmtId="196" fontId="8" fillId="0" borderId="10" xfId="59" applyNumberFormat="1" applyFont="1" applyFill="1" applyBorder="1" applyAlignment="1">
      <alignment/>
      <protection/>
    </xf>
    <xf numFmtId="209" fontId="9" fillId="0" borderId="10" xfId="59" applyNumberFormat="1" applyFont="1" applyFill="1" applyBorder="1">
      <alignment/>
      <protection/>
    </xf>
    <xf numFmtId="196" fontId="8" fillId="0" borderId="10" xfId="59" applyNumberFormat="1" applyFont="1" applyFill="1" applyBorder="1">
      <alignment/>
      <protection/>
    </xf>
    <xf numFmtId="1" fontId="8" fillId="0" borderId="10" xfId="59" applyNumberFormat="1" applyFont="1" applyFill="1" applyBorder="1" applyAlignment="1">
      <alignment horizontal="right"/>
      <protection/>
    </xf>
    <xf numFmtId="4" fontId="9" fillId="0" borderId="10" xfId="59" applyNumberFormat="1" applyFont="1" applyFill="1" applyBorder="1" applyAlignment="1">
      <alignment/>
      <protection/>
    </xf>
    <xf numFmtId="198" fontId="9" fillId="0" borderId="10" xfId="59" applyNumberFormat="1" applyFont="1" applyFill="1" applyBorder="1">
      <alignment/>
      <protection/>
    </xf>
    <xf numFmtId="1" fontId="3" fillId="0" borderId="10" xfId="59" applyNumberFormat="1" applyFont="1" applyFill="1" applyBorder="1" applyAlignment="1">
      <alignment horizontal="center"/>
      <protection/>
    </xf>
    <xf numFmtId="198" fontId="9" fillId="0" borderId="10" xfId="59" applyNumberFormat="1" applyFont="1" applyFill="1" applyBorder="1" applyAlignment="1">
      <alignment/>
      <protection/>
    </xf>
    <xf numFmtId="0" fontId="9" fillId="0" borderId="13" xfId="59" applyFont="1" applyFill="1" applyBorder="1" applyAlignment="1">
      <alignment/>
      <protection/>
    </xf>
    <xf numFmtId="0" fontId="9" fillId="0" borderId="15" xfId="59" applyFont="1" applyFill="1" applyBorder="1" applyAlignment="1">
      <alignment/>
      <protection/>
    </xf>
    <xf numFmtId="3" fontId="9" fillId="0" borderId="10" xfId="59" applyNumberFormat="1" applyFont="1" applyFill="1" applyBorder="1" applyAlignment="1">
      <alignment/>
      <protection/>
    </xf>
    <xf numFmtId="196" fontId="9" fillId="0" borderId="10" xfId="59" applyNumberFormat="1" applyFont="1" applyFill="1" applyBorder="1" applyAlignment="1">
      <alignment/>
      <protection/>
    </xf>
    <xf numFmtId="2" fontId="9" fillId="0" borderId="10" xfId="59" applyNumberFormat="1" applyFont="1" applyFill="1" applyBorder="1" applyAlignment="1">
      <alignment horizontal="right"/>
      <protection/>
    </xf>
    <xf numFmtId="4" fontId="3" fillId="0" borderId="0" xfId="59" applyNumberFormat="1" applyFont="1" applyFill="1">
      <alignment/>
      <protection/>
    </xf>
    <xf numFmtId="1" fontId="8" fillId="0" borderId="0" xfId="59" applyNumberFormat="1" applyFont="1" applyFill="1">
      <alignment/>
      <protection/>
    </xf>
    <xf numFmtId="198" fontId="3" fillId="0" borderId="0" xfId="59" applyNumberFormat="1" applyFont="1" applyFill="1">
      <alignment/>
      <protection/>
    </xf>
    <xf numFmtId="209" fontId="8" fillId="0" borderId="0" xfId="59" applyNumberFormat="1" applyFont="1" applyFill="1" applyBorder="1">
      <alignment/>
      <protection/>
    </xf>
    <xf numFmtId="198" fontId="8" fillId="0" borderId="0" xfId="59" applyNumberFormat="1" applyFont="1" applyFill="1">
      <alignment/>
      <protection/>
    </xf>
    <xf numFmtId="3" fontId="3" fillId="0" borderId="0" xfId="59" applyNumberFormat="1" applyFont="1" applyFill="1">
      <alignment/>
      <protection/>
    </xf>
    <xf numFmtId="196" fontId="3" fillId="0" borderId="0" xfId="59" applyNumberFormat="1" applyFont="1" applyFill="1">
      <alignment/>
      <protection/>
    </xf>
    <xf numFmtId="4" fontId="3" fillId="0" borderId="0" xfId="59" applyNumberFormat="1" applyFont="1" applyFill="1" applyAlignment="1">
      <alignment/>
      <protection/>
    </xf>
    <xf numFmtId="0" fontId="0" fillId="0" borderId="0" xfId="59">
      <alignment/>
      <protection/>
    </xf>
    <xf numFmtId="0" fontId="3" fillId="0" borderId="0" xfId="59" applyFont="1">
      <alignment/>
      <protection/>
    </xf>
    <xf numFmtId="0" fontId="3" fillId="35" borderId="10" xfId="59" applyFont="1" applyFill="1" applyBorder="1" applyAlignment="1">
      <alignment horizontal="center" vertical="center" wrapText="1"/>
      <protection/>
    </xf>
    <xf numFmtId="0" fontId="3" fillId="35" borderId="10" xfId="59" applyFont="1" applyFill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right" vertical="center" wrapText="1"/>
      <protection/>
    </xf>
    <xf numFmtId="0" fontId="3" fillId="35" borderId="10" xfId="59" applyFont="1" applyFill="1" applyBorder="1" applyAlignment="1">
      <alignment horizontal="center" vertical="top" wrapText="1"/>
      <protection/>
    </xf>
    <xf numFmtId="0" fontId="3" fillId="0" borderId="10" xfId="59" applyFont="1" applyFill="1" applyBorder="1" applyAlignment="1">
      <alignment horizontal="right" wrapText="1"/>
      <protection/>
    </xf>
    <xf numFmtId="211" fontId="3" fillId="0" borderId="10" xfId="59" applyNumberFormat="1" applyFont="1" applyFill="1" applyBorder="1" applyAlignment="1">
      <alignment horizontal="right" vertical="center" wrapText="1"/>
      <protection/>
    </xf>
    <xf numFmtId="210" fontId="3" fillId="0" borderId="10" xfId="59" applyNumberFormat="1" applyFont="1" applyFill="1" applyBorder="1" applyAlignment="1">
      <alignment horizontal="right" vertical="center" wrapText="1"/>
      <protection/>
    </xf>
    <xf numFmtId="212" fontId="3" fillId="0" borderId="10" xfId="59" applyNumberFormat="1" applyFont="1" applyFill="1" applyBorder="1" applyAlignment="1">
      <alignment horizontal="right" vertical="center" wrapText="1"/>
      <protection/>
    </xf>
    <xf numFmtId="0" fontId="3" fillId="0" borderId="10" xfId="59" applyFont="1" applyBorder="1" applyAlignment="1">
      <alignment wrapText="1"/>
      <protection/>
    </xf>
    <xf numFmtId="4" fontId="12" fillId="0" borderId="10" xfId="59" applyNumberFormat="1" applyFont="1" applyFill="1" applyBorder="1" applyAlignment="1">
      <alignment vertical="top" wrapText="1"/>
      <protection/>
    </xf>
    <xf numFmtId="0" fontId="12" fillId="0" borderId="10" xfId="59" applyFont="1" applyFill="1" applyBorder="1" applyAlignment="1">
      <alignment vertical="top" wrapText="1"/>
      <protection/>
    </xf>
    <xf numFmtId="0" fontId="3" fillId="0" borderId="10" xfId="59" applyFont="1" applyBorder="1" applyAlignment="1">
      <alignment vertical="top" wrapText="1"/>
      <protection/>
    </xf>
    <xf numFmtId="171" fontId="3" fillId="0" borderId="10" xfId="44" applyNumberFormat="1" applyFont="1" applyFill="1" applyBorder="1" applyAlignment="1">
      <alignment horizontal="right" vertical="center" wrapText="1"/>
    </xf>
    <xf numFmtId="4" fontId="3" fillId="0" borderId="10" xfId="59" applyNumberFormat="1" applyFont="1" applyFill="1" applyBorder="1" applyAlignment="1">
      <alignment horizontal="right" vertical="center" wrapText="1"/>
      <protection/>
    </xf>
    <xf numFmtId="213" fontId="3" fillId="0" borderId="10" xfId="45" applyNumberFormat="1" applyFont="1" applyFill="1" applyBorder="1" applyAlignment="1">
      <alignment horizontal="right" vertical="center" wrapText="1"/>
    </xf>
    <xf numFmtId="214" fontId="3" fillId="0" borderId="10" xfId="45" applyNumberFormat="1" applyFont="1" applyFill="1" applyBorder="1" applyAlignment="1">
      <alignment horizontal="right" vertical="center" wrapText="1"/>
    </xf>
    <xf numFmtId="215" fontId="3" fillId="0" borderId="10" xfId="44" applyNumberFormat="1" applyFont="1" applyFill="1" applyBorder="1" applyAlignment="1">
      <alignment horizontal="right" vertical="center" wrapText="1"/>
    </xf>
    <xf numFmtId="0" fontId="3" fillId="0" borderId="0" xfId="59" applyFont="1">
      <alignment/>
      <protection/>
    </xf>
    <xf numFmtId="0" fontId="8" fillId="0" borderId="0" xfId="59" applyFont="1">
      <alignment/>
      <protection/>
    </xf>
    <xf numFmtId="198" fontId="8" fillId="0" borderId="0" xfId="59" applyNumberFormat="1" applyFont="1" applyFill="1">
      <alignment/>
      <protection/>
    </xf>
    <xf numFmtId="0" fontId="3" fillId="35" borderId="0" xfId="59" applyFont="1" applyFill="1" applyBorder="1" applyAlignment="1">
      <alignment horizontal="center" vertical="center" wrapText="1"/>
      <protection/>
    </xf>
    <xf numFmtId="0" fontId="4" fillId="35" borderId="0" xfId="59" applyFont="1" applyFill="1" applyBorder="1" applyAlignment="1">
      <alignment wrapText="1"/>
      <protection/>
    </xf>
    <xf numFmtId="171" fontId="3" fillId="0" borderId="0" xfId="44" applyNumberFormat="1" applyFont="1" applyFill="1" applyBorder="1" applyAlignment="1">
      <alignment horizontal="right" vertical="center" wrapText="1"/>
    </xf>
    <xf numFmtId="0" fontId="3" fillId="0" borderId="0" xfId="59" applyFont="1" applyFill="1" applyBorder="1" applyAlignment="1">
      <alignment horizontal="center" vertical="center" wrapText="1"/>
      <protection/>
    </xf>
    <xf numFmtId="213" fontId="3" fillId="0" borderId="0" xfId="45" applyNumberFormat="1" applyFont="1" applyFill="1" applyBorder="1" applyAlignment="1">
      <alignment horizontal="right" vertical="center" wrapText="1"/>
    </xf>
    <xf numFmtId="214" fontId="3" fillId="0" borderId="0" xfId="45" applyNumberFormat="1" applyFont="1" applyFill="1" applyBorder="1" applyAlignment="1">
      <alignment horizontal="right" vertical="center" wrapText="1"/>
    </xf>
    <xf numFmtId="215" fontId="3" fillId="0" borderId="0" xfId="44" applyNumberFormat="1" applyFont="1" applyFill="1" applyBorder="1" applyAlignment="1">
      <alignment horizontal="right" vertical="center" wrapText="1"/>
    </xf>
    <xf numFmtId="0" fontId="8" fillId="0" borderId="0" xfId="59" applyFont="1">
      <alignment/>
      <protection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vertical="center" wrapText="1"/>
      <protection/>
    </xf>
    <xf numFmtId="0" fontId="8" fillId="0" borderId="0" xfId="59" applyFont="1" applyBorder="1" applyAlignment="1">
      <alignment vertical="center"/>
      <protection/>
    </xf>
    <xf numFmtId="0" fontId="8" fillId="0" borderId="10" xfId="59" applyFont="1" applyFill="1" applyBorder="1" applyAlignment="1">
      <alignment vertical="center"/>
      <protection/>
    </xf>
    <xf numFmtId="0" fontId="8" fillId="0" borderId="0" xfId="59" applyFont="1" applyBorder="1" applyAlignment="1">
      <alignment horizontal="left" vertical="center"/>
      <protection/>
    </xf>
    <xf numFmtId="0" fontId="8" fillId="0" borderId="15" xfId="59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horizontal="left" vertical="top" wrapText="1" indent="2"/>
      <protection/>
    </xf>
    <xf numFmtId="4" fontId="8" fillId="0" borderId="10" xfId="59" applyNumberFormat="1" applyFont="1" applyFill="1" applyBorder="1" applyAlignment="1">
      <alignment/>
      <protection/>
    </xf>
    <xf numFmtId="209" fontId="8" fillId="0" borderId="10" xfId="59" applyNumberFormat="1" applyFont="1" applyFill="1" applyBorder="1">
      <alignment/>
      <protection/>
    </xf>
    <xf numFmtId="3" fontId="8" fillId="0" borderId="10" xfId="59" applyNumberFormat="1" applyFont="1" applyFill="1" applyBorder="1">
      <alignment/>
      <protection/>
    </xf>
    <xf numFmtId="4" fontId="8" fillId="0" borderId="10" xfId="59" applyNumberFormat="1" applyFont="1" applyFill="1" applyBorder="1" applyAlignment="1">
      <alignment horizontal="right"/>
      <protection/>
    </xf>
    <xf numFmtId="49" fontId="8" fillId="0" borderId="10" xfId="59" applyNumberFormat="1" applyFont="1" applyFill="1" applyBorder="1" applyAlignment="1">
      <alignment horizontal="right"/>
      <protection/>
    </xf>
    <xf numFmtId="0" fontId="8" fillId="0" borderId="10" xfId="59" applyFont="1" applyFill="1" applyBorder="1" applyAlignment="1">
      <alignment/>
      <protection/>
    </xf>
    <xf numFmtId="49" fontId="9" fillId="0" borderId="10" xfId="59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10" xfId="59" applyFont="1" applyFill="1" applyBorder="1" applyAlignment="1">
      <alignment horizontal="left" vertical="top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3" fillId="0" borderId="10" xfId="59" applyFont="1" applyFill="1" applyBorder="1" applyAlignment="1">
      <alignment horizontal="left"/>
      <protection/>
    </xf>
    <xf numFmtId="0" fontId="0" fillId="0" borderId="14" xfId="59" applyFill="1" applyBorder="1" applyAlignment="1">
      <alignment horizontal="center"/>
      <protection/>
    </xf>
    <xf numFmtId="0" fontId="9" fillId="0" borderId="10" xfId="60" applyFont="1" applyFill="1" applyBorder="1" applyAlignment="1">
      <alignment horizontal="left"/>
      <protection/>
    </xf>
    <xf numFmtId="198" fontId="8" fillId="0" borderId="19" xfId="59" applyNumberFormat="1" applyFont="1" applyFill="1" applyBorder="1" applyAlignment="1">
      <alignment horizontal="center" vertical="center" wrapText="1"/>
      <protection/>
    </xf>
    <xf numFmtId="198" fontId="8" fillId="0" borderId="17" xfId="59" applyNumberFormat="1" applyFont="1" applyFill="1" applyBorder="1" applyAlignment="1">
      <alignment horizontal="center" vertical="center" wrapText="1"/>
      <protection/>
    </xf>
    <xf numFmtId="198" fontId="8" fillId="0" borderId="22" xfId="59" applyNumberFormat="1" applyFont="1" applyFill="1" applyBorder="1" applyAlignment="1">
      <alignment horizontal="center" vertical="center" wrapText="1"/>
      <protection/>
    </xf>
    <xf numFmtId="0" fontId="8" fillId="0" borderId="16" xfId="59" applyFont="1" applyFill="1" applyBorder="1" applyAlignment="1">
      <alignment horizontal="center"/>
      <protection/>
    </xf>
    <xf numFmtId="0" fontId="8" fillId="0" borderId="11" xfId="59" applyFont="1" applyFill="1" applyBorder="1" applyAlignment="1">
      <alignment horizontal="center"/>
      <protection/>
    </xf>
    <xf numFmtId="0" fontId="8" fillId="0" borderId="18" xfId="59" applyFont="1" applyFill="1" applyBorder="1" applyAlignment="1">
      <alignment horizontal="center"/>
      <protection/>
    </xf>
    <xf numFmtId="198" fontId="8" fillId="0" borderId="16" xfId="59" applyNumberFormat="1" applyFont="1" applyFill="1" applyBorder="1" applyAlignment="1">
      <alignment horizontal="center" vertical="center" wrapText="1"/>
      <protection/>
    </xf>
    <xf numFmtId="198" fontId="8" fillId="0" borderId="11" xfId="59" applyNumberFormat="1" applyFont="1" applyFill="1" applyBorder="1" applyAlignment="1">
      <alignment horizontal="center" vertical="center" wrapText="1"/>
      <protection/>
    </xf>
    <xf numFmtId="198" fontId="8" fillId="0" borderId="18" xfId="59" applyNumberFormat="1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center" vertical="center"/>
      <protection/>
    </xf>
    <xf numFmtId="0" fontId="8" fillId="0" borderId="17" xfId="59" applyFont="1" applyFill="1" applyBorder="1" applyAlignment="1">
      <alignment horizontal="center" vertical="center"/>
      <protection/>
    </xf>
    <xf numFmtId="0" fontId="8" fillId="0" borderId="22" xfId="59" applyFont="1" applyFill="1" applyBorder="1" applyAlignment="1">
      <alignment horizontal="center" vertical="center"/>
      <protection/>
    </xf>
    <xf numFmtId="0" fontId="8" fillId="0" borderId="16" xfId="59" applyFont="1" applyFill="1" applyBorder="1" applyAlignment="1">
      <alignment horizontal="center" vertical="center" wrapText="1"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13" xfId="59" applyFont="1" applyFill="1" applyBorder="1" applyAlignment="1">
      <alignment horizontal="center" vertical="center"/>
      <protection/>
    </xf>
    <xf numFmtId="0" fontId="8" fillId="0" borderId="12" xfId="59" applyFont="1" applyFill="1" applyBorder="1" applyAlignment="1">
      <alignment horizontal="center" vertical="center"/>
      <protection/>
    </xf>
    <xf numFmtId="196" fontId="8" fillId="0" borderId="16" xfId="59" applyNumberFormat="1" applyFont="1" applyFill="1" applyBorder="1" applyAlignment="1">
      <alignment horizontal="center" vertical="center" wrapText="1"/>
      <protection/>
    </xf>
    <xf numFmtId="196" fontId="8" fillId="0" borderId="11" xfId="59" applyNumberFormat="1" applyFont="1" applyFill="1" applyBorder="1" applyAlignment="1">
      <alignment horizontal="center" vertical="center" wrapText="1"/>
      <protection/>
    </xf>
    <xf numFmtId="196" fontId="8" fillId="0" borderId="18" xfId="59" applyNumberFormat="1" applyFont="1" applyFill="1" applyBorder="1" applyAlignment="1">
      <alignment horizontal="center" vertical="center" wrapText="1"/>
      <protection/>
    </xf>
    <xf numFmtId="4" fontId="8" fillId="0" borderId="19" xfId="59" applyNumberFormat="1" applyFont="1" applyFill="1" applyBorder="1" applyAlignment="1">
      <alignment vertical="center" wrapText="1"/>
      <protection/>
    </xf>
    <xf numFmtId="4" fontId="8" fillId="0" borderId="17" xfId="59" applyNumberFormat="1" applyFont="1" applyFill="1" applyBorder="1" applyAlignment="1">
      <alignment vertical="center" wrapText="1"/>
      <protection/>
    </xf>
    <xf numFmtId="4" fontId="8" fillId="0" borderId="22" xfId="59" applyNumberFormat="1" applyFont="1" applyFill="1" applyBorder="1" applyAlignment="1">
      <alignment vertical="center" wrapText="1"/>
      <protection/>
    </xf>
    <xf numFmtId="0" fontId="8" fillId="0" borderId="13" xfId="59" applyFont="1" applyFill="1" applyBorder="1" applyAlignment="1">
      <alignment horizontal="center"/>
      <protection/>
    </xf>
    <xf numFmtId="0" fontId="8" fillId="0" borderId="12" xfId="59" applyFont="1" applyFill="1" applyBorder="1" applyAlignment="1">
      <alignment horizontal="center"/>
      <protection/>
    </xf>
    <xf numFmtId="3" fontId="8" fillId="0" borderId="16" xfId="59" applyNumberFormat="1" applyFont="1" applyFill="1" applyBorder="1" applyAlignment="1">
      <alignment horizontal="center" vertical="center" wrapText="1"/>
      <protection/>
    </xf>
    <xf numFmtId="3" fontId="8" fillId="0" borderId="11" xfId="59" applyNumberFormat="1" applyFont="1" applyFill="1" applyBorder="1" applyAlignment="1">
      <alignment horizontal="center" vertical="center" wrapText="1"/>
      <protection/>
    </xf>
    <xf numFmtId="3" fontId="8" fillId="0" borderId="18" xfId="59" applyNumberFormat="1" applyFont="1" applyFill="1" applyBorder="1" applyAlignment="1">
      <alignment horizontal="center" vertical="center" wrapText="1"/>
      <protection/>
    </xf>
    <xf numFmtId="0" fontId="3" fillId="35" borderId="13" xfId="59" applyFont="1" applyFill="1" applyBorder="1" applyAlignment="1">
      <alignment vertical="top" wrapText="1"/>
      <protection/>
    </xf>
    <xf numFmtId="0" fontId="3" fillId="35" borderId="12" xfId="59" applyFont="1" applyFill="1" applyBorder="1" applyAlignment="1">
      <alignment vertical="top" wrapText="1"/>
      <protection/>
    </xf>
    <xf numFmtId="0" fontId="3" fillId="35" borderId="13" xfId="59" applyFont="1" applyFill="1" applyBorder="1" applyAlignment="1">
      <alignment horizontal="center" wrapText="1"/>
      <protection/>
    </xf>
    <xf numFmtId="0" fontId="3" fillId="35" borderId="12" xfId="59" applyFont="1" applyFill="1" applyBorder="1" applyAlignment="1">
      <alignment horizontal="center" wrapText="1"/>
      <protection/>
    </xf>
    <xf numFmtId="0" fontId="4" fillId="35" borderId="10" xfId="59" applyFont="1" applyFill="1" applyBorder="1" applyAlignment="1">
      <alignment wrapText="1"/>
      <protection/>
    </xf>
    <xf numFmtId="0" fontId="3" fillId="35" borderId="10" xfId="59" applyFont="1" applyFill="1" applyBorder="1" applyAlignment="1">
      <alignment wrapText="1"/>
      <protection/>
    </xf>
    <xf numFmtId="0" fontId="3" fillId="0" borderId="10" xfId="59" applyFont="1" applyFill="1" applyBorder="1" applyAlignment="1">
      <alignment horizontal="center" vertical="center" textRotation="90" wrapText="1"/>
      <protection/>
    </xf>
    <xf numFmtId="0" fontId="3" fillId="0" borderId="16" xfId="59" applyFont="1" applyFill="1" applyBorder="1" applyAlignment="1">
      <alignment horizontal="center" vertical="center" textRotation="90" wrapText="1"/>
      <protection/>
    </xf>
    <xf numFmtId="0" fontId="3" fillId="0" borderId="18" xfId="59" applyFont="1" applyFill="1" applyBorder="1" applyAlignment="1">
      <alignment horizontal="center" vertical="center" textRotation="90" wrapText="1"/>
      <protection/>
    </xf>
    <xf numFmtId="0" fontId="3" fillId="35" borderId="10" xfId="59" applyFont="1" applyFill="1" applyBorder="1" applyAlignment="1">
      <alignment horizontal="center" wrapText="1"/>
      <protection/>
    </xf>
    <xf numFmtId="0" fontId="3" fillId="35" borderId="0" xfId="59" applyFont="1" applyFill="1" applyAlignment="1">
      <alignment horizontal="center"/>
      <protection/>
    </xf>
    <xf numFmtId="0" fontId="3" fillId="35" borderId="10" xfId="59" applyFont="1" applyFill="1" applyBorder="1" applyAlignment="1">
      <alignment vertical="center" wrapText="1"/>
      <protection/>
    </xf>
    <xf numFmtId="0" fontId="3" fillId="35" borderId="10" xfId="59" applyFont="1" applyFill="1" applyBorder="1" applyAlignment="1">
      <alignment horizontal="center" vertical="center" wrapText="1"/>
      <protection/>
    </xf>
    <xf numFmtId="0" fontId="3" fillId="35" borderId="10" xfId="59" applyFont="1" applyFill="1" applyBorder="1" applyAlignment="1">
      <alignment horizontal="center" vertical="center" textRotation="90" wrapText="1"/>
      <protection/>
    </xf>
    <xf numFmtId="0" fontId="3" fillId="0" borderId="13" xfId="59" applyFont="1" applyFill="1" applyBorder="1" applyAlignment="1">
      <alignment horizontal="center" vertical="top" wrapText="1"/>
      <protection/>
    </xf>
    <xf numFmtId="0" fontId="3" fillId="0" borderId="15" xfId="59" applyFont="1" applyFill="1" applyBorder="1" applyAlignment="1">
      <alignment horizontal="center" vertical="top" wrapText="1"/>
      <protection/>
    </xf>
    <xf numFmtId="0" fontId="3" fillId="0" borderId="12" xfId="59" applyFont="1" applyFill="1" applyBorder="1" applyAlignment="1">
      <alignment horizontal="center" vertical="top" wrapText="1"/>
      <protection/>
    </xf>
    <xf numFmtId="0" fontId="8" fillId="0" borderId="10" xfId="59" applyFont="1" applyFill="1" applyBorder="1" applyAlignment="1">
      <alignment horizontal="left"/>
      <protection/>
    </xf>
    <xf numFmtId="0" fontId="9" fillId="0" borderId="10" xfId="59" applyFont="1" applyFill="1" applyBorder="1" applyAlignment="1">
      <alignment horizontal="left"/>
      <protection/>
    </xf>
    <xf numFmtId="0" fontId="8" fillId="0" borderId="10" xfId="59" applyFont="1" applyFill="1" applyBorder="1" applyAlignment="1">
      <alignment horizontal="center"/>
      <protection/>
    </xf>
    <xf numFmtId="0" fontId="9" fillId="0" borderId="13" xfId="59" applyFont="1" applyBorder="1" applyAlignment="1">
      <alignment horizontal="left" vertical="center" wrapText="1"/>
      <protection/>
    </xf>
    <xf numFmtId="0" fontId="9" fillId="0" borderId="15" xfId="59" applyFont="1" applyBorder="1" applyAlignment="1">
      <alignment horizontal="left" vertical="center" wrapText="1"/>
      <protection/>
    </xf>
    <xf numFmtId="0" fontId="9" fillId="0" borderId="12" xfId="59" applyFont="1" applyBorder="1" applyAlignment="1">
      <alignment horizontal="left" vertical="center" wrapText="1"/>
      <protection/>
    </xf>
    <xf numFmtId="0" fontId="8" fillId="0" borderId="13" xfId="59" applyFont="1" applyBorder="1" applyAlignment="1">
      <alignment horizontal="left" vertical="center"/>
      <protection/>
    </xf>
    <xf numFmtId="0" fontId="8" fillId="0" borderId="15" xfId="59" applyFont="1" applyBorder="1" applyAlignment="1">
      <alignment horizontal="left" vertical="center"/>
      <protection/>
    </xf>
    <xf numFmtId="0" fontId="8" fillId="0" borderId="13" xfId="59" applyFont="1" applyBorder="1" applyAlignment="1">
      <alignment horizontal="left" vertical="center" wrapText="1"/>
      <protection/>
    </xf>
    <xf numFmtId="0" fontId="8" fillId="0" borderId="15" xfId="59" applyFont="1" applyBorder="1" applyAlignment="1">
      <alignment horizontal="left" vertical="center" wrapText="1"/>
      <protection/>
    </xf>
    <xf numFmtId="0" fontId="8" fillId="0" borderId="12" xfId="59" applyFont="1" applyBorder="1" applyAlignment="1">
      <alignment horizontal="left" vertical="center" wrapText="1"/>
      <protection/>
    </xf>
    <xf numFmtId="0" fontId="8" fillId="0" borderId="10" xfId="59" applyFont="1" applyBorder="1" applyAlignment="1">
      <alignment horizontal="left" vertical="center" wrapText="1"/>
      <protection/>
    </xf>
    <xf numFmtId="0" fontId="8" fillId="0" borderId="19" xfId="59" applyFont="1" applyBorder="1" applyAlignment="1">
      <alignment horizontal="center" vertical="center"/>
      <protection/>
    </xf>
    <xf numFmtId="0" fontId="8" fillId="0" borderId="20" xfId="59" applyFont="1" applyBorder="1" applyAlignment="1">
      <alignment horizontal="center" vertical="center"/>
      <protection/>
    </xf>
    <xf numFmtId="0" fontId="8" fillId="0" borderId="21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0" xfId="59" applyFont="1" applyBorder="1" applyAlignment="1">
      <alignment horizontal="center" vertical="center"/>
      <protection/>
    </xf>
    <xf numFmtId="0" fontId="8" fillId="0" borderId="23" xfId="59" applyFont="1" applyBorder="1" applyAlignment="1">
      <alignment horizontal="center" vertical="center"/>
      <protection/>
    </xf>
    <xf numFmtId="0" fontId="8" fillId="0" borderId="22" xfId="59" applyFont="1" applyBorder="1" applyAlignment="1">
      <alignment horizontal="center" vertical="center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24" xfId="59" applyFont="1" applyBorder="1" applyAlignment="1">
      <alignment horizontal="center" vertical="center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13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2" xfId="59" applyFont="1" applyBorder="1" applyAlignment="1">
      <alignment horizontal="center" vertical="center"/>
      <protection/>
    </xf>
    <xf numFmtId="0" fontId="8" fillId="0" borderId="13" xfId="59" applyFont="1" applyBorder="1" applyAlignment="1">
      <alignment horizontal="center"/>
      <protection/>
    </xf>
    <xf numFmtId="0" fontId="8" fillId="0" borderId="15" xfId="59" applyFont="1" applyBorder="1" applyAlignment="1">
      <alignment horizontal="center"/>
      <protection/>
    </xf>
    <xf numFmtId="0" fontId="8" fillId="0" borderId="12" xfId="59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58">
      <selection activeCell="E1" sqref="E1"/>
    </sheetView>
  </sheetViews>
  <sheetFormatPr defaultColWidth="9.140625" defaultRowHeight="12.75"/>
  <cols>
    <col min="1" max="1" width="1.8515625" style="0" customWidth="1"/>
    <col min="2" max="2" width="6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113" t="s">
        <v>490</v>
      </c>
      <c r="C1" s="4"/>
    </row>
    <row r="2" spans="2:3" ht="12.75">
      <c r="B2" s="4" t="s">
        <v>329</v>
      </c>
      <c r="C2" s="4"/>
    </row>
    <row r="3" spans="2:3" ht="12.75">
      <c r="B3" s="113" t="s">
        <v>491</v>
      </c>
      <c r="C3" s="4"/>
    </row>
    <row r="4" spans="2:3" ht="12.75">
      <c r="B4" s="4" t="s">
        <v>482</v>
      </c>
      <c r="C4" s="4"/>
    </row>
    <row r="5" spans="2:3" ht="12.75">
      <c r="B5" s="4" t="s">
        <v>330</v>
      </c>
      <c r="C5" s="4"/>
    </row>
    <row r="6" spans="2:3" ht="12.75">
      <c r="B6" s="4" t="s">
        <v>331</v>
      </c>
      <c r="C6" s="4"/>
    </row>
    <row r="7" spans="2:3" ht="12.75">
      <c r="B7" s="4"/>
      <c r="C7" s="4"/>
    </row>
    <row r="8" spans="2:6" ht="12.75">
      <c r="B8" s="292" t="s">
        <v>335</v>
      </c>
      <c r="C8" s="292"/>
      <c r="D8" s="292"/>
      <c r="E8" s="292"/>
      <c r="F8" s="292"/>
    </row>
    <row r="9" spans="2:6" ht="12.75">
      <c r="B9" s="292" t="s">
        <v>336</v>
      </c>
      <c r="C9" s="292"/>
      <c r="D9" s="292"/>
      <c r="E9" s="292"/>
      <c r="F9" s="292"/>
    </row>
    <row r="10" spans="2:6" ht="12.75">
      <c r="B10" s="293" t="s">
        <v>483</v>
      </c>
      <c r="C10" s="293"/>
      <c r="D10" s="293"/>
      <c r="E10" s="293"/>
      <c r="F10" s="293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6" t="s">
        <v>0</v>
      </c>
      <c r="C12" s="6" t="s">
        <v>1</v>
      </c>
      <c r="D12" s="6" t="s">
        <v>2</v>
      </c>
      <c r="E12" s="6" t="s">
        <v>3</v>
      </c>
      <c r="F12" s="6" t="s">
        <v>337</v>
      </c>
      <c r="G12" s="106"/>
      <c r="H12" s="4"/>
    </row>
    <row r="13" spans="1:8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106"/>
      <c r="H13" s="4"/>
    </row>
    <row r="14" spans="1:8" ht="12.75">
      <c r="A14" s="4"/>
      <c r="B14" s="8"/>
      <c r="C14" s="24" t="s">
        <v>338</v>
      </c>
      <c r="D14" s="9" t="s">
        <v>339</v>
      </c>
      <c r="E14" s="27">
        <f>E15+E16+E23+E31+E32</f>
        <v>25748570</v>
      </c>
      <c r="F14" s="27">
        <f>F15+F16+F23+F31+F32</f>
        <v>26957243</v>
      </c>
      <c r="G14" s="106"/>
      <c r="H14" s="4"/>
    </row>
    <row r="15" spans="1:8" ht="22.5">
      <c r="A15" s="4"/>
      <c r="B15" s="6" t="s">
        <v>340</v>
      </c>
      <c r="C15" s="24" t="s">
        <v>341</v>
      </c>
      <c r="D15" s="9" t="s">
        <v>342</v>
      </c>
      <c r="E15" s="27">
        <v>633700</v>
      </c>
      <c r="F15" s="27">
        <v>510154</v>
      </c>
      <c r="G15" s="106"/>
      <c r="H15" s="4"/>
    </row>
    <row r="16" spans="1:8" ht="12.75">
      <c r="A16" s="4"/>
      <c r="B16" s="6"/>
      <c r="C16" s="24" t="s">
        <v>343</v>
      </c>
      <c r="D16" s="9" t="s">
        <v>344</v>
      </c>
      <c r="E16" s="27">
        <f>SUM(E17:E22)</f>
        <v>25099393</v>
      </c>
      <c r="F16" s="27">
        <f>SUM(F17:F22)</f>
        <v>26434612</v>
      </c>
      <c r="G16" s="4"/>
      <c r="H16" s="4"/>
    </row>
    <row r="17" spans="1:8" ht="22.5">
      <c r="A17" s="4"/>
      <c r="B17" s="6" t="s">
        <v>345</v>
      </c>
      <c r="C17" s="3" t="s">
        <v>346</v>
      </c>
      <c r="D17" s="9" t="s">
        <v>347</v>
      </c>
      <c r="E17" s="44">
        <v>13984852</v>
      </c>
      <c r="F17" s="44">
        <v>15410131</v>
      </c>
      <c r="G17" s="4"/>
      <c r="H17" s="4"/>
    </row>
    <row r="18" spans="1:8" ht="22.5">
      <c r="A18" s="4"/>
      <c r="B18" s="6" t="s">
        <v>348</v>
      </c>
      <c r="C18" s="2" t="s">
        <v>349</v>
      </c>
      <c r="D18" s="9" t="s">
        <v>350</v>
      </c>
      <c r="E18" s="44">
        <v>11114541</v>
      </c>
      <c r="F18" s="44">
        <v>11024481</v>
      </c>
      <c r="G18" s="4"/>
      <c r="H18" s="4"/>
    </row>
    <row r="19" spans="1:8" ht="22.5">
      <c r="A19" s="4"/>
      <c r="B19" s="6" t="s">
        <v>351</v>
      </c>
      <c r="C19" s="2" t="s">
        <v>352</v>
      </c>
      <c r="D19" s="9" t="s">
        <v>353</v>
      </c>
      <c r="E19" s="44">
        <v>0</v>
      </c>
      <c r="F19" s="44">
        <v>0</v>
      </c>
      <c r="G19" s="4"/>
      <c r="H19" s="4"/>
    </row>
    <row r="20" spans="1:8" ht="22.5">
      <c r="A20" s="4"/>
      <c r="B20" s="6" t="s">
        <v>354</v>
      </c>
      <c r="C20" s="2" t="s">
        <v>355</v>
      </c>
      <c r="D20" s="9" t="s">
        <v>356</v>
      </c>
      <c r="E20" s="44">
        <v>0</v>
      </c>
      <c r="F20" s="44">
        <v>0</v>
      </c>
      <c r="G20" s="106"/>
      <c r="H20" s="4"/>
    </row>
    <row r="21" spans="1:8" ht="22.5">
      <c r="A21" s="4"/>
      <c r="B21" s="6" t="s">
        <v>357</v>
      </c>
      <c r="C21" s="2" t="s">
        <v>358</v>
      </c>
      <c r="D21" s="9" t="s">
        <v>359</v>
      </c>
      <c r="E21" s="44"/>
      <c r="F21" s="44">
        <v>0</v>
      </c>
      <c r="G21" s="106"/>
      <c r="H21" s="4"/>
    </row>
    <row r="22" spans="1:8" ht="12.75">
      <c r="A22" s="4"/>
      <c r="B22" s="6">
        <v>250</v>
      </c>
      <c r="C22" s="2" t="s">
        <v>360</v>
      </c>
      <c r="D22" s="9" t="s">
        <v>361</v>
      </c>
      <c r="E22" s="44">
        <v>0</v>
      </c>
      <c r="F22" s="44">
        <v>0</v>
      </c>
      <c r="G22" s="4"/>
      <c r="H22" s="4"/>
    </row>
    <row r="23" spans="1:8" ht="12.75">
      <c r="A23" s="4"/>
      <c r="B23" s="6"/>
      <c r="C23" s="24" t="s">
        <v>362</v>
      </c>
      <c r="D23" s="9" t="s">
        <v>363</v>
      </c>
      <c r="E23" s="44">
        <f>SUM(E24:E30)</f>
        <v>0</v>
      </c>
      <c r="F23" s="44">
        <f>SUM(F24:F30)</f>
        <v>0</v>
      </c>
      <c r="G23" s="4"/>
      <c r="H23" s="4"/>
    </row>
    <row r="24" spans="1:8" ht="12.75">
      <c r="A24" s="4"/>
      <c r="B24" s="6">
        <v>300</v>
      </c>
      <c r="C24" s="2" t="s">
        <v>364</v>
      </c>
      <c r="D24" s="9" t="s">
        <v>365</v>
      </c>
      <c r="E24" s="44"/>
      <c r="F24" s="44"/>
      <c r="G24" s="4"/>
      <c r="H24" s="4"/>
    </row>
    <row r="25" spans="1:8" ht="12.75">
      <c r="A25" s="4"/>
      <c r="B25" s="6">
        <v>301</v>
      </c>
      <c r="C25" s="2" t="s">
        <v>366</v>
      </c>
      <c r="D25" s="9" t="s">
        <v>367</v>
      </c>
      <c r="E25" s="44"/>
      <c r="F25" s="44"/>
      <c r="G25" s="4"/>
      <c r="H25" s="4"/>
    </row>
    <row r="26" spans="1:8" ht="12.75">
      <c r="A26" s="4"/>
      <c r="B26" s="6">
        <v>302</v>
      </c>
      <c r="C26" s="2" t="s">
        <v>368</v>
      </c>
      <c r="D26" s="9" t="s">
        <v>369</v>
      </c>
      <c r="E26" s="44"/>
      <c r="F26" s="44"/>
      <c r="G26" s="4"/>
      <c r="H26" s="4"/>
    </row>
    <row r="27" spans="1:8" ht="12.75">
      <c r="A27" s="4"/>
      <c r="B27" s="6">
        <v>303</v>
      </c>
      <c r="C27" s="2" t="s">
        <v>370</v>
      </c>
      <c r="D27" s="9" t="s">
        <v>371</v>
      </c>
      <c r="E27" s="44"/>
      <c r="F27" s="44"/>
      <c r="G27" s="4"/>
      <c r="H27" s="4"/>
    </row>
    <row r="28" spans="1:8" ht="12.75">
      <c r="A28" s="4"/>
      <c r="B28" s="6">
        <v>304</v>
      </c>
      <c r="C28" s="2" t="s">
        <v>372</v>
      </c>
      <c r="D28" s="9" t="s">
        <v>373</v>
      </c>
      <c r="E28" s="44"/>
      <c r="F28" s="44"/>
      <c r="G28" s="4"/>
      <c r="H28" s="4"/>
    </row>
    <row r="29" spans="1:8" ht="12.75">
      <c r="A29" s="4"/>
      <c r="B29" s="6">
        <v>309</v>
      </c>
      <c r="C29" s="2" t="s">
        <v>374</v>
      </c>
      <c r="D29" s="9" t="s">
        <v>375</v>
      </c>
      <c r="E29" s="44"/>
      <c r="F29" s="44"/>
      <c r="G29" s="4"/>
      <c r="H29" s="4"/>
    </row>
    <row r="30" spans="1:8" ht="22.5">
      <c r="A30" s="4"/>
      <c r="B30" s="6" t="s">
        <v>376</v>
      </c>
      <c r="C30" s="2" t="s">
        <v>377</v>
      </c>
      <c r="D30" s="9" t="s">
        <v>378</v>
      </c>
      <c r="E30" s="44"/>
      <c r="F30" s="44"/>
      <c r="G30" s="4"/>
      <c r="H30" s="4"/>
    </row>
    <row r="31" spans="1:8" ht="12.75">
      <c r="A31" s="4"/>
      <c r="B31" s="6">
        <v>320</v>
      </c>
      <c r="C31" s="24" t="s">
        <v>379</v>
      </c>
      <c r="D31" s="9" t="s">
        <v>380</v>
      </c>
      <c r="E31" s="44"/>
      <c r="F31" s="44"/>
      <c r="G31" s="4"/>
      <c r="H31" s="4"/>
    </row>
    <row r="32" spans="1:8" ht="12.75">
      <c r="A32" s="4"/>
      <c r="B32" s="6">
        <v>33</v>
      </c>
      <c r="C32" s="24" t="s">
        <v>381</v>
      </c>
      <c r="D32" s="9" t="s">
        <v>382</v>
      </c>
      <c r="E32" s="27">
        <v>15477</v>
      </c>
      <c r="F32" s="27">
        <v>12477</v>
      </c>
      <c r="G32" s="4"/>
      <c r="H32" s="4"/>
    </row>
    <row r="33" spans="1:8" ht="12.75">
      <c r="A33" s="4"/>
      <c r="B33" s="6"/>
      <c r="C33" s="24" t="s">
        <v>383</v>
      </c>
      <c r="D33" s="9" t="s">
        <v>384</v>
      </c>
      <c r="E33" s="27">
        <f>E34+E38+E43+E44+E47+E50+E51+E52</f>
        <v>1665359</v>
      </c>
      <c r="F33" s="27">
        <f>F34+F38+F43+F44+F47+F50+F51+F52</f>
        <v>1945767</v>
      </c>
      <c r="G33" s="4"/>
      <c r="H33" s="4"/>
    </row>
    <row r="34" spans="1:8" ht="12.75">
      <c r="A34" s="4"/>
      <c r="B34" s="6">
        <v>40</v>
      </c>
      <c r="C34" s="24" t="s">
        <v>385</v>
      </c>
      <c r="D34" s="9" t="s">
        <v>386</v>
      </c>
      <c r="E34" s="27">
        <f>SUM(E35:E37)</f>
        <v>0</v>
      </c>
      <c r="F34" s="27">
        <f>SUM(F35:F37)</f>
        <v>1982</v>
      </c>
      <c r="G34" s="4"/>
      <c r="H34" s="4"/>
    </row>
    <row r="35" spans="1:8" ht="12.75">
      <c r="A35" s="4"/>
      <c r="B35" s="6">
        <v>400.401</v>
      </c>
      <c r="C35" s="2" t="s">
        <v>387</v>
      </c>
      <c r="D35" s="9" t="s">
        <v>388</v>
      </c>
      <c r="E35" s="44"/>
      <c r="F35" s="44">
        <v>1982</v>
      </c>
      <c r="G35" s="4"/>
      <c r="H35" s="4"/>
    </row>
    <row r="36" spans="1:8" ht="12.75">
      <c r="A36" s="4"/>
      <c r="B36" s="6">
        <v>403</v>
      </c>
      <c r="C36" s="2" t="s">
        <v>389</v>
      </c>
      <c r="D36" s="9" t="s">
        <v>390</v>
      </c>
      <c r="E36" s="44"/>
      <c r="F36" s="44"/>
      <c r="G36" s="4"/>
      <c r="H36" s="4"/>
    </row>
    <row r="37" spans="1:8" ht="12.75">
      <c r="A37" s="4"/>
      <c r="B37" s="6">
        <v>404</v>
      </c>
      <c r="C37" s="2" t="s">
        <v>391</v>
      </c>
      <c r="D37" s="9" t="s">
        <v>392</v>
      </c>
      <c r="E37" s="44"/>
      <c r="F37" s="44"/>
      <c r="G37" s="4"/>
      <c r="H37" s="4"/>
    </row>
    <row r="38" spans="1:8" ht="12.75">
      <c r="A38" s="4"/>
      <c r="B38" s="6">
        <v>41</v>
      </c>
      <c r="C38" s="24" t="s">
        <v>393</v>
      </c>
      <c r="D38" s="9" t="s">
        <v>394</v>
      </c>
      <c r="E38" s="44">
        <f>SUM(E39:E42)</f>
        <v>6487</v>
      </c>
      <c r="F38" s="44">
        <f>SUM(F39:F42)</f>
        <v>12718</v>
      </c>
      <c r="G38" s="4"/>
      <c r="H38" s="4"/>
    </row>
    <row r="39" spans="1:8" ht="12.75">
      <c r="A39" s="4"/>
      <c r="B39" s="6">
        <v>410</v>
      </c>
      <c r="C39" s="2" t="s">
        <v>395</v>
      </c>
      <c r="D39" s="9" t="s">
        <v>396</v>
      </c>
      <c r="E39" s="44"/>
      <c r="F39" s="44">
        <v>1000</v>
      </c>
      <c r="G39" s="4"/>
      <c r="H39" s="4"/>
    </row>
    <row r="40" spans="1:8" ht="12.75">
      <c r="A40" s="4"/>
      <c r="B40" s="6">
        <v>414</v>
      </c>
      <c r="C40" s="2" t="s">
        <v>397</v>
      </c>
      <c r="D40" s="9" t="s">
        <v>398</v>
      </c>
      <c r="E40" s="44"/>
      <c r="F40" s="44"/>
      <c r="G40" s="4"/>
      <c r="H40" s="4"/>
    </row>
    <row r="41" spans="1:8" ht="12.75">
      <c r="A41" s="4"/>
      <c r="B41" s="6">
        <v>415</v>
      </c>
      <c r="C41" s="2" t="s">
        <v>399</v>
      </c>
      <c r="D41" s="9" t="s">
        <v>400</v>
      </c>
      <c r="E41" s="44"/>
      <c r="F41" s="44"/>
      <c r="G41" s="4"/>
      <c r="H41" s="4"/>
    </row>
    <row r="42" spans="1:8" ht="33.75">
      <c r="A42" s="4"/>
      <c r="B42" s="6" t="s">
        <v>401</v>
      </c>
      <c r="C42" s="2" t="s">
        <v>402</v>
      </c>
      <c r="D42" s="9" t="s">
        <v>403</v>
      </c>
      <c r="E42" s="27">
        <f>1161+5326</f>
        <v>6487</v>
      </c>
      <c r="F42" s="27">
        <v>11718</v>
      </c>
      <c r="G42" s="4"/>
      <c r="H42" s="4"/>
    </row>
    <row r="43" spans="1:8" ht="22.5">
      <c r="A43" s="4"/>
      <c r="B43" s="6" t="s">
        <v>404</v>
      </c>
      <c r="C43" s="24" t="s">
        <v>405</v>
      </c>
      <c r="D43" s="9" t="s">
        <v>406</v>
      </c>
      <c r="E43" s="27">
        <v>1570186</v>
      </c>
      <c r="F43" s="27">
        <v>1784222</v>
      </c>
      <c r="G43" s="4"/>
      <c r="H43" s="4"/>
    </row>
    <row r="44" spans="1:8" ht="12.75">
      <c r="A44" s="4"/>
      <c r="B44" s="6">
        <v>43</v>
      </c>
      <c r="C44" s="24" t="s">
        <v>407</v>
      </c>
      <c r="D44" s="9" t="s">
        <v>408</v>
      </c>
      <c r="E44" s="27">
        <f>E45+E46</f>
        <v>0</v>
      </c>
      <c r="F44" s="27">
        <f>F45+F46</f>
        <v>0</v>
      </c>
      <c r="G44" s="4"/>
      <c r="H44" s="4"/>
    </row>
    <row r="45" spans="1:8" ht="12.75">
      <c r="A45" s="4"/>
      <c r="B45" s="6">
        <v>430</v>
      </c>
      <c r="C45" s="2" t="s">
        <v>409</v>
      </c>
      <c r="D45" s="9" t="s">
        <v>410</v>
      </c>
      <c r="E45" s="27"/>
      <c r="F45" s="27"/>
      <c r="G45" s="4"/>
      <c r="H45" s="4"/>
    </row>
    <row r="46" spans="1:8" ht="12.75">
      <c r="A46" s="4"/>
      <c r="B46" s="6">
        <v>431.439</v>
      </c>
      <c r="C46" s="2" t="s">
        <v>411</v>
      </c>
      <c r="D46" s="9" t="s">
        <v>412</v>
      </c>
      <c r="E46" s="27"/>
      <c r="F46" s="27"/>
      <c r="G46" s="4"/>
      <c r="H46" s="4"/>
    </row>
    <row r="47" spans="1:8" ht="12.75">
      <c r="A47" s="4"/>
      <c r="B47" s="6">
        <v>44</v>
      </c>
      <c r="C47" s="24" t="s">
        <v>413</v>
      </c>
      <c r="D47" s="9" t="s">
        <v>414</v>
      </c>
      <c r="E47" s="27">
        <f>E48+E49</f>
        <v>0</v>
      </c>
      <c r="F47" s="27">
        <f>F48+F49</f>
        <v>0</v>
      </c>
      <c r="G47" s="4"/>
      <c r="H47" s="4"/>
    </row>
    <row r="48" spans="1:8" ht="12.75">
      <c r="A48" s="4"/>
      <c r="B48" s="6">
        <v>440.441</v>
      </c>
      <c r="C48" s="2" t="s">
        <v>415</v>
      </c>
      <c r="D48" s="9" t="s">
        <v>416</v>
      </c>
      <c r="E48" s="27"/>
      <c r="F48" s="27"/>
      <c r="G48" s="4"/>
      <c r="H48" s="4"/>
    </row>
    <row r="49" spans="1:8" ht="12.75">
      <c r="A49" s="4"/>
      <c r="B49" s="6">
        <v>449</v>
      </c>
      <c r="C49" s="2" t="s">
        <v>417</v>
      </c>
      <c r="D49" s="9" t="s">
        <v>418</v>
      </c>
      <c r="E49" s="27"/>
      <c r="F49" s="27"/>
      <c r="G49" s="4"/>
      <c r="H49" s="4"/>
    </row>
    <row r="50" spans="1:8" ht="12.75">
      <c r="A50" s="4"/>
      <c r="B50" s="6">
        <v>450</v>
      </c>
      <c r="C50" s="24" t="s">
        <v>419</v>
      </c>
      <c r="D50" s="9" t="s">
        <v>420</v>
      </c>
      <c r="E50" s="27"/>
      <c r="F50" s="27"/>
      <c r="G50" s="4"/>
      <c r="H50" s="4"/>
    </row>
    <row r="51" spans="1:8" ht="12.75">
      <c r="A51" s="4"/>
      <c r="B51" s="6">
        <v>460</v>
      </c>
      <c r="C51" s="24" t="s">
        <v>421</v>
      </c>
      <c r="D51" s="9" t="s">
        <v>422</v>
      </c>
      <c r="E51" s="27"/>
      <c r="F51" s="27"/>
      <c r="G51" s="4"/>
      <c r="H51" s="4"/>
    </row>
    <row r="52" spans="1:8" ht="12.75">
      <c r="A52" s="4"/>
      <c r="B52" s="6">
        <v>47</v>
      </c>
      <c r="C52" s="24" t="s">
        <v>423</v>
      </c>
      <c r="D52" s="9" t="s">
        <v>424</v>
      </c>
      <c r="E52" s="27">
        <v>88686</v>
      </c>
      <c r="F52" s="27">
        <v>146845</v>
      </c>
      <c r="G52" s="4"/>
      <c r="H52" s="4"/>
    </row>
    <row r="53" spans="1:8" ht="12.75">
      <c r="A53" s="106"/>
      <c r="B53" s="6"/>
      <c r="C53" s="24" t="s">
        <v>425</v>
      </c>
      <c r="D53" s="9" t="s">
        <v>426</v>
      </c>
      <c r="E53" s="27">
        <f>E14-E33</f>
        <v>24083211</v>
      </c>
      <c r="F53" s="27">
        <f>F14-F33</f>
        <v>25011476</v>
      </c>
      <c r="G53" s="4"/>
      <c r="H53" s="106"/>
    </row>
    <row r="54" spans="1:8" ht="12.75" customHeight="1">
      <c r="A54" s="106"/>
      <c r="B54" s="6"/>
      <c r="C54" s="107" t="s">
        <v>427</v>
      </c>
      <c r="D54" s="9" t="s">
        <v>428</v>
      </c>
      <c r="E54" s="27">
        <f>E55+E58+E61+E66+E67-E70+E73</f>
        <v>24083211</v>
      </c>
      <c r="F54" s="27">
        <f>F55+F58+F61+F66+F67-F70+F73</f>
        <v>25011476</v>
      </c>
      <c r="G54" s="106"/>
      <c r="H54" s="106"/>
    </row>
    <row r="55" spans="1:8" ht="12.75">
      <c r="A55" s="4"/>
      <c r="B55" s="6">
        <v>51</v>
      </c>
      <c r="C55" s="24" t="s">
        <v>429</v>
      </c>
      <c r="D55" s="9" t="s">
        <v>430</v>
      </c>
      <c r="E55" s="27">
        <f>E56+E57</f>
        <v>187191287</v>
      </c>
      <c r="F55" s="27">
        <f>F56+F57</f>
        <v>187191287</v>
      </c>
      <c r="G55" s="4"/>
      <c r="H55" s="4"/>
    </row>
    <row r="56" spans="1:8" ht="12.75" customHeight="1">
      <c r="A56" s="4"/>
      <c r="B56" s="6">
        <v>510</v>
      </c>
      <c r="C56" s="2" t="s">
        <v>431</v>
      </c>
      <c r="D56" s="9" t="s">
        <v>432</v>
      </c>
      <c r="E56" s="27">
        <v>187191287</v>
      </c>
      <c r="F56" s="27">
        <v>187191287</v>
      </c>
      <c r="G56" s="4"/>
      <c r="H56" s="4"/>
    </row>
    <row r="57" spans="1:8" ht="12.75">
      <c r="A57" s="4"/>
      <c r="B57" s="6">
        <v>512</v>
      </c>
      <c r="C57" s="2" t="s">
        <v>433</v>
      </c>
      <c r="D57" s="9" t="s">
        <v>434</v>
      </c>
      <c r="E57" s="27"/>
      <c r="F57" s="27"/>
      <c r="G57" s="4"/>
      <c r="H57" s="4"/>
    </row>
    <row r="58" spans="1:8" ht="12.75">
      <c r="A58" s="4"/>
      <c r="B58" s="6">
        <v>52</v>
      </c>
      <c r="C58" s="108" t="s">
        <v>435</v>
      </c>
      <c r="D58" s="9" t="s">
        <v>436</v>
      </c>
      <c r="E58" s="27">
        <f>E59+E60</f>
        <v>2619595</v>
      </c>
      <c r="F58" s="27">
        <f>F59+F60</f>
        <v>2619595</v>
      </c>
      <c r="G58" s="4"/>
      <c r="H58" s="4"/>
    </row>
    <row r="59" spans="1:8" ht="12.75">
      <c r="A59" s="4"/>
      <c r="B59" s="6">
        <v>520</v>
      </c>
      <c r="C59" s="2" t="s">
        <v>437</v>
      </c>
      <c r="D59" s="9" t="s">
        <v>438</v>
      </c>
      <c r="E59" s="27"/>
      <c r="F59" s="27"/>
      <c r="G59" s="4"/>
      <c r="H59" s="4"/>
    </row>
    <row r="60" spans="1:8" ht="12.75">
      <c r="A60" s="4"/>
      <c r="B60" s="6">
        <v>521</v>
      </c>
      <c r="C60" s="2" t="s">
        <v>439</v>
      </c>
      <c r="D60" s="9" t="s">
        <v>440</v>
      </c>
      <c r="E60" s="27">
        <v>2619595</v>
      </c>
      <c r="F60" s="27">
        <v>2619595</v>
      </c>
      <c r="G60" s="4"/>
      <c r="H60" s="4"/>
    </row>
    <row r="61" spans="1:8" ht="12.75">
      <c r="A61" s="4"/>
      <c r="B61" s="6">
        <v>53</v>
      </c>
      <c r="C61" s="24" t="s">
        <v>441</v>
      </c>
      <c r="D61" s="9" t="s">
        <v>442</v>
      </c>
      <c r="E61" s="27">
        <f>E62+E63+E64+E65</f>
        <v>-44930473</v>
      </c>
      <c r="F61" s="27">
        <f>F62+F63+F64+F65</f>
        <v>-45888357</v>
      </c>
      <c r="G61" s="4"/>
      <c r="H61" s="4"/>
    </row>
    <row r="62" spans="1:8" ht="22.5">
      <c r="A62" s="106"/>
      <c r="B62" s="6">
        <v>530</v>
      </c>
      <c r="C62" s="3" t="s">
        <v>443</v>
      </c>
      <c r="D62" s="9" t="s">
        <v>444</v>
      </c>
      <c r="E62" s="27">
        <f>(43152257-529611+2307827)*-1</f>
        <v>-44930473</v>
      </c>
      <c r="F62" s="27">
        <v>-45888357</v>
      </c>
      <c r="G62" s="4"/>
      <c r="H62" s="106"/>
    </row>
    <row r="63" spans="1:8" ht="12.75">
      <c r="A63" s="4"/>
      <c r="B63" s="6">
        <v>531</v>
      </c>
      <c r="C63" s="2" t="s">
        <v>445</v>
      </c>
      <c r="D63" s="9" t="s">
        <v>446</v>
      </c>
      <c r="E63" s="27"/>
      <c r="F63" s="27"/>
      <c r="G63" s="4"/>
      <c r="H63" s="4"/>
    </row>
    <row r="64" spans="1:8" ht="12.75">
      <c r="A64" s="4"/>
      <c r="B64" s="21">
        <v>533</v>
      </c>
      <c r="C64" s="2" t="s">
        <v>447</v>
      </c>
      <c r="D64" s="9" t="s">
        <v>448</v>
      </c>
      <c r="E64" s="27"/>
      <c r="F64" s="27"/>
      <c r="G64" s="4"/>
      <c r="H64" s="4"/>
    </row>
    <row r="65" spans="1:8" ht="12.75">
      <c r="A65" s="4"/>
      <c r="B65" s="21">
        <v>533</v>
      </c>
      <c r="C65" s="2" t="s">
        <v>449</v>
      </c>
      <c r="D65" s="9" t="s">
        <v>450</v>
      </c>
      <c r="E65" s="27"/>
      <c r="F65" s="27"/>
      <c r="G65" s="4"/>
      <c r="H65" s="4"/>
    </row>
    <row r="66" spans="1:8" ht="12.75">
      <c r="A66" s="4"/>
      <c r="B66" s="6">
        <v>54</v>
      </c>
      <c r="C66" s="48" t="s">
        <v>451</v>
      </c>
      <c r="D66" s="9" t="s">
        <v>452</v>
      </c>
      <c r="E66" s="27"/>
      <c r="F66" s="27"/>
      <c r="G66" s="112"/>
      <c r="H66" s="12"/>
    </row>
    <row r="67" spans="1:8" ht="12.75">
      <c r="A67" s="4"/>
      <c r="B67" s="6">
        <v>55</v>
      </c>
      <c r="C67" s="24" t="s">
        <v>453</v>
      </c>
      <c r="D67" s="9" t="s">
        <v>454</v>
      </c>
      <c r="E67" s="27">
        <f>E68+E69</f>
        <v>0</v>
      </c>
      <c r="F67" s="27">
        <f>F68+F69</f>
        <v>0</v>
      </c>
      <c r="G67" s="4"/>
      <c r="H67" s="4"/>
    </row>
    <row r="68" spans="1:8" ht="12.75">
      <c r="A68" s="4"/>
      <c r="B68" s="21">
        <v>550</v>
      </c>
      <c r="C68" s="2" t="s">
        <v>455</v>
      </c>
      <c r="D68" s="9" t="s">
        <v>456</v>
      </c>
      <c r="E68" s="27"/>
      <c r="F68" s="27"/>
      <c r="G68" s="4"/>
      <c r="H68" s="4"/>
    </row>
    <row r="69" spans="1:8" ht="12.75">
      <c r="A69" s="4"/>
      <c r="B69" s="15">
        <v>551</v>
      </c>
      <c r="C69" s="2" t="s">
        <v>457</v>
      </c>
      <c r="D69" s="9" t="s">
        <v>458</v>
      </c>
      <c r="E69" s="27"/>
      <c r="F69" s="27"/>
      <c r="G69" s="4"/>
      <c r="H69" s="4"/>
    </row>
    <row r="70" spans="1:8" ht="12.75">
      <c r="A70" s="4"/>
      <c r="B70" s="15">
        <v>56</v>
      </c>
      <c r="C70" s="24" t="s">
        <v>459</v>
      </c>
      <c r="D70" s="9" t="s">
        <v>460</v>
      </c>
      <c r="E70" s="27">
        <f>E71+E72</f>
        <v>104310276</v>
      </c>
      <c r="F70" s="27">
        <f>F71+F72</f>
        <v>103818590</v>
      </c>
      <c r="G70" s="4"/>
      <c r="H70" s="4"/>
    </row>
    <row r="71" spans="1:8" ht="12.75">
      <c r="A71" s="4"/>
      <c r="B71" s="21">
        <v>560</v>
      </c>
      <c r="C71" s="2" t="s">
        <v>461</v>
      </c>
      <c r="D71" s="9" t="s">
        <v>462</v>
      </c>
      <c r="E71" s="27">
        <v>103818590</v>
      </c>
      <c r="F71" s="27">
        <v>103223288</v>
      </c>
      <c r="G71" s="73"/>
      <c r="H71" s="4"/>
    </row>
    <row r="72" spans="1:8" ht="12.75">
      <c r="A72" s="4"/>
      <c r="B72" s="109">
        <v>561</v>
      </c>
      <c r="C72" s="110" t="s">
        <v>463</v>
      </c>
      <c r="D72" s="9" t="s">
        <v>464</v>
      </c>
      <c r="E72" s="52">
        <v>491686</v>
      </c>
      <c r="F72" s="52">
        <v>595302</v>
      </c>
      <c r="G72" s="73"/>
      <c r="H72" s="4"/>
    </row>
    <row r="73" spans="1:8" ht="12.75">
      <c r="A73" s="4"/>
      <c r="B73" s="15">
        <v>57</v>
      </c>
      <c r="C73" s="48" t="s">
        <v>465</v>
      </c>
      <c r="D73" s="9" t="s">
        <v>466</v>
      </c>
      <c r="E73" s="52">
        <f>E74+E75</f>
        <v>-16486922</v>
      </c>
      <c r="F73" s="52">
        <v>-15092459</v>
      </c>
      <c r="G73" s="4"/>
      <c r="H73" s="4"/>
    </row>
    <row r="74" spans="1:8" ht="22.5">
      <c r="A74" s="4"/>
      <c r="B74" s="15">
        <v>570</v>
      </c>
      <c r="C74" s="3" t="s">
        <v>467</v>
      </c>
      <c r="D74" s="9" t="s">
        <v>468</v>
      </c>
      <c r="E74" s="52"/>
      <c r="F74" s="52"/>
      <c r="G74" s="4"/>
      <c r="H74" s="4"/>
    </row>
    <row r="75" spans="1:8" ht="22.5">
      <c r="A75" s="5"/>
      <c r="B75" s="15">
        <v>571</v>
      </c>
      <c r="C75" s="3" t="s">
        <v>469</v>
      </c>
      <c r="D75" s="9" t="s">
        <v>470</v>
      </c>
      <c r="E75" s="27">
        <f>(15092459+'bilans uspjeha'!D69)*-1</f>
        <v>-16486922</v>
      </c>
      <c r="F75" s="27">
        <v>-15092459</v>
      </c>
      <c r="G75" s="5"/>
      <c r="H75" s="5"/>
    </row>
    <row r="76" spans="1:8" ht="12.75">
      <c r="A76" s="4"/>
      <c r="B76" s="2"/>
      <c r="C76" s="48" t="s">
        <v>471</v>
      </c>
      <c r="D76" s="9" t="s">
        <v>472</v>
      </c>
      <c r="E76" s="27">
        <v>187191287</v>
      </c>
      <c r="F76" s="27">
        <v>187191287</v>
      </c>
      <c r="G76" s="4"/>
      <c r="H76" s="4"/>
    </row>
    <row r="77" spans="1:8" ht="12.75">
      <c r="A77" s="4"/>
      <c r="B77" s="2"/>
      <c r="C77" s="48" t="s">
        <v>473</v>
      </c>
      <c r="D77" s="9" t="s">
        <v>474</v>
      </c>
      <c r="E77" s="22">
        <f>E53/E76</f>
        <v>0.12865561953212062</v>
      </c>
      <c r="F77" s="22">
        <f>F53/F76</f>
        <v>0.1336145308942718</v>
      </c>
      <c r="G77" s="4"/>
      <c r="H77" s="4"/>
    </row>
    <row r="78" spans="1:8" ht="22.5">
      <c r="A78" s="4"/>
      <c r="B78" s="2"/>
      <c r="C78" s="48" t="s">
        <v>475</v>
      </c>
      <c r="D78" s="9" t="s">
        <v>476</v>
      </c>
      <c r="E78" s="27"/>
      <c r="F78" s="27"/>
      <c r="G78" s="4"/>
      <c r="H78" s="4"/>
    </row>
    <row r="79" spans="1:8" ht="12.75">
      <c r="A79" s="4"/>
      <c r="B79" s="1"/>
      <c r="C79" s="2" t="s">
        <v>477</v>
      </c>
      <c r="D79" s="9" t="s">
        <v>478</v>
      </c>
      <c r="E79" s="53"/>
      <c r="F79" s="111"/>
      <c r="G79" s="4"/>
      <c r="H79" s="4"/>
    </row>
    <row r="80" spans="1:8" ht="12.75">
      <c r="A80" s="4"/>
      <c r="F80" s="50"/>
      <c r="G80" s="4"/>
      <c r="H80" s="4"/>
    </row>
    <row r="81" spans="1:8" ht="26.25" customHeight="1">
      <c r="A81" s="4"/>
      <c r="B81" s="113" t="s">
        <v>486</v>
      </c>
      <c r="E81" s="294" t="s">
        <v>235</v>
      </c>
      <c r="F81" s="294"/>
      <c r="G81" s="4"/>
      <c r="H81" s="4"/>
    </row>
    <row r="82" spans="2:5" ht="12.75">
      <c r="B82" s="113" t="s">
        <v>484</v>
      </c>
      <c r="D82" s="114" t="s">
        <v>79</v>
      </c>
      <c r="E82" s="114"/>
    </row>
    <row r="83" spans="2:6" ht="12.75">
      <c r="B83" s="113" t="s">
        <v>485</v>
      </c>
      <c r="E83" s="54"/>
      <c r="F83" s="55"/>
    </row>
    <row r="84" spans="5:6" ht="12.75">
      <c r="E84" s="49"/>
      <c r="F84" s="50"/>
    </row>
    <row r="87" ht="12.75">
      <c r="E87" s="73"/>
    </row>
    <row r="88" spans="5:6" ht="12.75">
      <c r="E88" s="73"/>
      <c r="F88" s="73"/>
    </row>
    <row r="89" spans="5:6" ht="12.75">
      <c r="E89" s="73"/>
      <c r="F89" s="73"/>
    </row>
  </sheetData>
  <sheetProtection/>
  <mergeCells count="4">
    <mergeCell ref="B8:F8"/>
    <mergeCell ref="B9:F9"/>
    <mergeCell ref="B10:F10"/>
    <mergeCell ref="E81:F81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96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2" width="9.140625" style="143" customWidth="1"/>
    <col min="3" max="4" width="11.140625" style="143" customWidth="1"/>
    <col min="5" max="5" width="11.7109375" style="143" customWidth="1"/>
    <col min="6" max="6" width="7.421875" style="143" bestFit="1" customWidth="1"/>
    <col min="7" max="7" width="7.7109375" style="143" customWidth="1"/>
    <col min="8" max="8" width="9.140625" style="143" customWidth="1"/>
    <col min="9" max="10" width="7.421875" style="143" customWidth="1"/>
    <col min="11" max="11" width="10.8515625" style="143" customWidth="1"/>
  </cols>
  <sheetData>
    <row r="1" spans="1:11" ht="12.75">
      <c r="A1" s="121" t="s">
        <v>495</v>
      </c>
      <c r="B1" s="121"/>
      <c r="C1" s="121"/>
      <c r="D1" s="121"/>
      <c r="E1" s="121"/>
      <c r="F1" s="121"/>
      <c r="G1" s="121"/>
      <c r="H1" s="122"/>
      <c r="I1" s="121" t="s">
        <v>496</v>
      </c>
      <c r="J1" s="121"/>
      <c r="K1" s="121"/>
    </row>
    <row r="2" spans="1:11" ht="12.75">
      <c r="A2" s="121" t="s">
        <v>497</v>
      </c>
      <c r="B2" s="121"/>
      <c r="C2" s="121"/>
      <c r="D2" s="121"/>
      <c r="E2" s="121"/>
      <c r="F2" s="121"/>
      <c r="G2" s="121"/>
      <c r="H2" s="122"/>
      <c r="I2" s="121" t="s">
        <v>498</v>
      </c>
      <c r="J2" s="121"/>
      <c r="K2" s="121"/>
    </row>
    <row r="3" spans="1:11" ht="12.75">
      <c r="A3" s="121" t="s">
        <v>499</v>
      </c>
      <c r="B3" s="121"/>
      <c r="C3" s="121"/>
      <c r="D3" s="121"/>
      <c r="E3" s="121"/>
      <c r="F3" s="121"/>
      <c r="G3" s="121"/>
      <c r="H3" s="122"/>
      <c r="I3" s="121" t="s">
        <v>500</v>
      </c>
      <c r="J3" s="121"/>
      <c r="K3" s="121"/>
    </row>
    <row r="4" spans="1:11" ht="12.75">
      <c r="A4" s="121" t="s">
        <v>501</v>
      </c>
      <c r="B4" s="121"/>
      <c r="C4" s="121"/>
      <c r="D4" s="121"/>
      <c r="E4" s="121"/>
      <c r="F4" s="121"/>
      <c r="G4" s="121"/>
      <c r="H4" s="122"/>
      <c r="I4" s="121" t="s">
        <v>502</v>
      </c>
      <c r="J4" s="121"/>
      <c r="K4" s="121"/>
    </row>
    <row r="5" spans="1:11" ht="12.75">
      <c r="A5" s="121"/>
      <c r="B5" s="121"/>
      <c r="C5" s="121"/>
      <c r="D5" s="121"/>
      <c r="E5" s="121"/>
      <c r="F5" s="121"/>
      <c r="G5" s="121"/>
      <c r="H5" s="122"/>
      <c r="I5" s="121" t="s">
        <v>503</v>
      </c>
      <c r="J5" s="121"/>
      <c r="K5" s="121"/>
    </row>
    <row r="6" spans="1:11" ht="12.75">
      <c r="A6" s="121"/>
      <c r="B6" s="121"/>
      <c r="C6" s="121"/>
      <c r="D6" s="121"/>
      <c r="E6" s="121"/>
      <c r="F6" s="121"/>
      <c r="G6" s="121"/>
      <c r="H6" s="122"/>
      <c r="I6" s="121"/>
      <c r="J6" s="121"/>
      <c r="K6" s="121"/>
    </row>
    <row r="7" spans="1:11" ht="12.75">
      <c r="A7" s="122"/>
      <c r="B7" s="158" t="s">
        <v>504</v>
      </c>
      <c r="C7" s="158"/>
      <c r="D7" s="158"/>
      <c r="E7" s="158"/>
      <c r="F7" s="158"/>
      <c r="G7" s="158"/>
      <c r="H7" s="158"/>
      <c r="I7" s="122"/>
      <c r="J7" s="122"/>
      <c r="K7" s="122"/>
    </row>
    <row r="8" spans="1:11" ht="12.75">
      <c r="A8" s="122"/>
      <c r="B8" s="376" t="s">
        <v>505</v>
      </c>
      <c r="C8" s="376"/>
      <c r="D8" s="376"/>
      <c r="E8" s="376"/>
      <c r="F8" s="376"/>
      <c r="G8" s="376"/>
      <c r="H8" s="376"/>
      <c r="I8" s="122"/>
      <c r="J8" s="122"/>
      <c r="K8" s="122"/>
    </row>
    <row r="9" spans="1:11" ht="56.25">
      <c r="A9" s="123" t="s">
        <v>506</v>
      </c>
      <c r="B9" s="124" t="s">
        <v>507</v>
      </c>
      <c r="C9" s="124" t="s">
        <v>508</v>
      </c>
      <c r="D9" s="124" t="s">
        <v>509</v>
      </c>
      <c r="E9" s="124" t="s">
        <v>510</v>
      </c>
      <c r="F9" s="124" t="s">
        <v>511</v>
      </c>
      <c r="G9" s="124" t="s">
        <v>512</v>
      </c>
      <c r="H9" s="124" t="s">
        <v>513</v>
      </c>
      <c r="I9" s="124" t="s">
        <v>514</v>
      </c>
      <c r="J9" s="124" t="s">
        <v>515</v>
      </c>
      <c r="K9" s="124" t="s">
        <v>516</v>
      </c>
    </row>
    <row r="10" spans="1:11" ht="12.75">
      <c r="A10" s="125">
        <v>1</v>
      </c>
      <c r="B10" s="126">
        <v>2</v>
      </c>
      <c r="C10" s="127">
        <v>3</v>
      </c>
      <c r="D10" s="127">
        <v>4</v>
      </c>
      <c r="E10" s="127">
        <v>5</v>
      </c>
      <c r="F10" s="127">
        <v>6</v>
      </c>
      <c r="G10" s="126">
        <v>7</v>
      </c>
      <c r="H10" s="126">
        <v>8</v>
      </c>
      <c r="I10" s="126">
        <v>9</v>
      </c>
      <c r="J10" s="126">
        <v>10</v>
      </c>
      <c r="K10" s="126">
        <v>11</v>
      </c>
    </row>
    <row r="11" spans="1:11" ht="12.75">
      <c r="A11" s="377" t="s">
        <v>517</v>
      </c>
      <c r="B11" s="377"/>
      <c r="C11" s="127"/>
      <c r="D11" s="127"/>
      <c r="E11" s="127"/>
      <c r="F11" s="127"/>
      <c r="G11" s="126"/>
      <c r="H11" s="126"/>
      <c r="I11" s="126"/>
      <c r="J11" s="126"/>
      <c r="K11" s="126"/>
    </row>
    <row r="12" spans="1:11" ht="12.75">
      <c r="A12" s="128" t="s">
        <v>518</v>
      </c>
      <c r="B12" s="129" t="s">
        <v>519</v>
      </c>
      <c r="C12" s="130">
        <v>417763.43</v>
      </c>
      <c r="D12" s="130">
        <v>228188.4</v>
      </c>
      <c r="E12" s="129">
        <v>0</v>
      </c>
      <c r="F12" s="129">
        <v>0</v>
      </c>
      <c r="G12" s="129">
        <v>0</v>
      </c>
      <c r="H12" s="130">
        <v>0</v>
      </c>
      <c r="I12" s="129">
        <v>0</v>
      </c>
      <c r="J12" s="129">
        <v>0</v>
      </c>
      <c r="K12" s="130">
        <v>0</v>
      </c>
    </row>
    <row r="13" spans="1:11" ht="12.75">
      <c r="A13" s="128" t="s">
        <v>518</v>
      </c>
      <c r="B13" s="129" t="s">
        <v>519</v>
      </c>
      <c r="C13" s="130">
        <v>1096307.39</v>
      </c>
      <c r="D13" s="130">
        <v>459555.01</v>
      </c>
      <c r="E13" s="130">
        <v>-636752.38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30">
        <v>-636752.38</v>
      </c>
    </row>
    <row r="14" spans="1:11" ht="12.75">
      <c r="A14" s="128" t="s">
        <v>518</v>
      </c>
      <c r="B14" s="129" t="s">
        <v>520</v>
      </c>
      <c r="C14" s="130">
        <v>20132.4</v>
      </c>
      <c r="D14" s="130">
        <v>0</v>
      </c>
      <c r="E14" s="130">
        <v>-20132.4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  <c r="K14" s="130">
        <v>-20132.4</v>
      </c>
    </row>
    <row r="15" spans="1:11" ht="12.75">
      <c r="A15" s="128" t="s">
        <v>518</v>
      </c>
      <c r="B15" s="129" t="s">
        <v>521</v>
      </c>
      <c r="C15" s="130">
        <v>108085</v>
      </c>
      <c r="D15" s="129">
        <v>0</v>
      </c>
      <c r="E15" s="130">
        <v>-108085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30">
        <v>-108085</v>
      </c>
    </row>
    <row r="16" spans="1:11" ht="12.75">
      <c r="A16" s="128" t="s">
        <v>518</v>
      </c>
      <c r="B16" s="129" t="s">
        <v>522</v>
      </c>
      <c r="C16" s="130">
        <v>201000</v>
      </c>
      <c r="D16" s="130">
        <v>0</v>
      </c>
      <c r="E16" s="130">
        <v>-201000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30">
        <v>-201000</v>
      </c>
    </row>
    <row r="17" spans="1:11" ht="12.75">
      <c r="A17" s="128" t="s">
        <v>518</v>
      </c>
      <c r="B17" s="129" t="s">
        <v>523</v>
      </c>
      <c r="C17" s="130">
        <v>149726.5</v>
      </c>
      <c r="D17" s="130">
        <v>132496</v>
      </c>
      <c r="E17" s="129">
        <v>0</v>
      </c>
      <c r="F17" s="129">
        <v>0</v>
      </c>
      <c r="G17" s="129">
        <v>0</v>
      </c>
      <c r="H17" s="130">
        <v>0</v>
      </c>
      <c r="I17" s="129">
        <v>0</v>
      </c>
      <c r="J17" s="129">
        <v>0</v>
      </c>
      <c r="K17" s="130">
        <v>0</v>
      </c>
    </row>
    <row r="18" spans="1:11" ht="12.75">
      <c r="A18" s="128" t="s">
        <v>518</v>
      </c>
      <c r="B18" s="129" t="s">
        <v>524</v>
      </c>
      <c r="C18" s="130">
        <v>48125.95</v>
      </c>
      <c r="D18" s="130">
        <v>41295.66</v>
      </c>
      <c r="E18" s="130">
        <v>-6830.29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30">
        <v>-6830.29</v>
      </c>
    </row>
    <row r="19" spans="1:11" ht="12.75">
      <c r="A19" s="128" t="s">
        <v>518</v>
      </c>
      <c r="B19" s="129" t="s">
        <v>525</v>
      </c>
      <c r="C19" s="130">
        <v>9985689</v>
      </c>
      <c r="D19" s="129">
        <v>0</v>
      </c>
      <c r="E19" s="130">
        <v>-9985689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30">
        <v>-9985689</v>
      </c>
    </row>
    <row r="20" spans="1:11" ht="12.75">
      <c r="A20" s="128" t="s">
        <v>518</v>
      </c>
      <c r="B20" s="129" t="s">
        <v>526</v>
      </c>
      <c r="C20" s="130">
        <v>31213</v>
      </c>
      <c r="D20" s="130">
        <v>9363.9</v>
      </c>
      <c r="E20" s="130">
        <v>-21849.1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30">
        <v>-21849.1</v>
      </c>
    </row>
    <row r="21" spans="1:11" ht="12.75">
      <c r="A21" s="128" t="s">
        <v>518</v>
      </c>
      <c r="B21" s="129" t="s">
        <v>527</v>
      </c>
      <c r="C21" s="130">
        <v>8658.1</v>
      </c>
      <c r="D21" s="130">
        <v>12524.94</v>
      </c>
      <c r="E21" s="130">
        <v>3866.84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30">
        <v>3866.84</v>
      </c>
    </row>
    <row r="22" spans="1:11" ht="12.75">
      <c r="A22" s="128" t="s">
        <v>518</v>
      </c>
      <c r="B22" s="129" t="s">
        <v>528</v>
      </c>
      <c r="C22" s="130">
        <v>547454</v>
      </c>
      <c r="D22" s="129">
        <v>0</v>
      </c>
      <c r="E22" s="130">
        <v>-547454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30">
        <v>-547454</v>
      </c>
    </row>
    <row r="23" spans="1:11" ht="12.75">
      <c r="A23" s="128" t="s">
        <v>518</v>
      </c>
      <c r="B23" s="129" t="s">
        <v>529</v>
      </c>
      <c r="C23" s="130">
        <v>96941</v>
      </c>
      <c r="D23" s="129">
        <v>0</v>
      </c>
      <c r="E23" s="130">
        <v>-96941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30">
        <v>-96941</v>
      </c>
    </row>
    <row r="24" spans="1:11" ht="12.75">
      <c r="A24" s="128" t="s">
        <v>518</v>
      </c>
      <c r="B24" s="129" t="s">
        <v>530</v>
      </c>
      <c r="C24" s="130">
        <v>232418</v>
      </c>
      <c r="D24" s="129">
        <v>0</v>
      </c>
      <c r="E24" s="130">
        <v>-232418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30">
        <v>-232418</v>
      </c>
    </row>
    <row r="25" spans="1:11" ht="12.75">
      <c r="A25" s="128" t="s">
        <v>518</v>
      </c>
      <c r="B25" s="129" t="s">
        <v>531</v>
      </c>
      <c r="C25" s="130">
        <v>113737</v>
      </c>
      <c r="D25" s="129">
        <v>0</v>
      </c>
      <c r="E25" s="130">
        <v>-113737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30">
        <v>-113737</v>
      </c>
    </row>
    <row r="26" spans="1:11" ht="12.75">
      <c r="A26" s="128" t="s">
        <v>518</v>
      </c>
      <c r="B26" s="129" t="s">
        <v>532</v>
      </c>
      <c r="C26" s="130">
        <v>21373</v>
      </c>
      <c r="D26" s="129">
        <v>0</v>
      </c>
      <c r="E26" s="130">
        <v>-21373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30">
        <v>-21373</v>
      </c>
    </row>
    <row r="27" spans="1:11" ht="12.75">
      <c r="A27" s="128" t="s">
        <v>518</v>
      </c>
      <c r="B27" s="129" t="s">
        <v>533</v>
      </c>
      <c r="C27" s="130">
        <v>108589</v>
      </c>
      <c r="D27" s="129">
        <v>0</v>
      </c>
      <c r="E27" s="130">
        <v>-108589</v>
      </c>
      <c r="F27" s="129">
        <v>0</v>
      </c>
      <c r="G27" s="129">
        <v>0</v>
      </c>
      <c r="H27" s="129">
        <v>0</v>
      </c>
      <c r="I27" s="129">
        <v>0</v>
      </c>
      <c r="J27" s="129">
        <v>0</v>
      </c>
      <c r="K27" s="130">
        <v>-108589</v>
      </c>
    </row>
    <row r="28" spans="1:11" ht="12.75">
      <c r="A28" s="128" t="s">
        <v>518</v>
      </c>
      <c r="B28" s="129" t="s">
        <v>534</v>
      </c>
      <c r="C28" s="130">
        <v>109366</v>
      </c>
      <c r="D28" s="129">
        <v>0</v>
      </c>
      <c r="E28" s="130">
        <v>-109366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30">
        <v>-109366</v>
      </c>
    </row>
    <row r="29" spans="1:11" ht="12.75">
      <c r="A29" s="128" t="s">
        <v>518</v>
      </c>
      <c r="B29" s="129" t="s">
        <v>535</v>
      </c>
      <c r="C29" s="130">
        <v>298150</v>
      </c>
      <c r="D29" s="129">
        <v>0</v>
      </c>
      <c r="E29" s="130">
        <v>-298150</v>
      </c>
      <c r="F29" s="129">
        <v>0</v>
      </c>
      <c r="G29" s="129">
        <v>0</v>
      </c>
      <c r="H29" s="129">
        <v>0</v>
      </c>
      <c r="I29" s="129">
        <v>0</v>
      </c>
      <c r="J29" s="129">
        <v>0</v>
      </c>
      <c r="K29" s="130">
        <v>-298150</v>
      </c>
    </row>
    <row r="30" spans="1:11" ht="12.75">
      <c r="A30" s="128" t="s">
        <v>518</v>
      </c>
      <c r="B30" s="129" t="s">
        <v>536</v>
      </c>
      <c r="C30" s="130">
        <v>242801</v>
      </c>
      <c r="D30" s="130">
        <v>58612.16</v>
      </c>
      <c r="E30" s="130">
        <v>0</v>
      </c>
      <c r="F30" s="129">
        <v>0</v>
      </c>
      <c r="G30" s="129">
        <v>0</v>
      </c>
      <c r="H30" s="130">
        <v>0</v>
      </c>
      <c r="I30" s="129">
        <v>0</v>
      </c>
      <c r="J30" s="129">
        <v>0</v>
      </c>
      <c r="K30" s="130">
        <v>0</v>
      </c>
    </row>
    <row r="31" spans="1:11" ht="12.75">
      <c r="A31" s="128" t="s">
        <v>518</v>
      </c>
      <c r="B31" s="129" t="s">
        <v>537</v>
      </c>
      <c r="C31" s="130">
        <v>103402.61</v>
      </c>
      <c r="D31" s="130">
        <v>28928.52</v>
      </c>
      <c r="E31" s="130">
        <v>0</v>
      </c>
      <c r="F31" s="129">
        <v>0</v>
      </c>
      <c r="G31" s="129">
        <v>0</v>
      </c>
      <c r="H31" s="130">
        <v>2892.85</v>
      </c>
      <c r="I31" s="129">
        <v>0</v>
      </c>
      <c r="J31" s="129">
        <v>0</v>
      </c>
      <c r="K31" s="130">
        <v>2892.85</v>
      </c>
    </row>
    <row r="32" spans="1:11" ht="12.75">
      <c r="A32" s="128" t="s">
        <v>518</v>
      </c>
      <c r="B32" s="129" t="s">
        <v>538</v>
      </c>
      <c r="C32" s="130">
        <v>873629</v>
      </c>
      <c r="D32" s="130">
        <v>111824.51</v>
      </c>
      <c r="E32" s="129">
        <v>0</v>
      </c>
      <c r="F32" s="129">
        <v>0</v>
      </c>
      <c r="G32" s="129">
        <v>0</v>
      </c>
      <c r="H32" s="130">
        <v>18346.21</v>
      </c>
      <c r="I32" s="129">
        <v>0</v>
      </c>
      <c r="J32" s="129">
        <v>0</v>
      </c>
      <c r="K32" s="130">
        <v>18346.21</v>
      </c>
    </row>
    <row r="33" spans="1:11" ht="12.75">
      <c r="A33" s="128" t="s">
        <v>518</v>
      </c>
      <c r="B33" s="129" t="s">
        <v>539</v>
      </c>
      <c r="C33" s="130">
        <v>125940.23</v>
      </c>
      <c r="D33" s="130">
        <v>45164.3</v>
      </c>
      <c r="E33" s="129">
        <v>0</v>
      </c>
      <c r="F33" s="129">
        <v>0</v>
      </c>
      <c r="G33" s="129">
        <v>0</v>
      </c>
      <c r="H33" s="130">
        <v>-2000.95</v>
      </c>
      <c r="I33" s="129">
        <v>0</v>
      </c>
      <c r="J33" s="129">
        <v>0</v>
      </c>
      <c r="K33" s="130">
        <v>-2000.95</v>
      </c>
    </row>
    <row r="34" spans="1:11" ht="12.75">
      <c r="A34" s="128" t="s">
        <v>518</v>
      </c>
      <c r="B34" s="129" t="s">
        <v>540</v>
      </c>
      <c r="C34" s="130">
        <v>313855</v>
      </c>
      <c r="D34" s="130">
        <v>125542</v>
      </c>
      <c r="E34" s="129">
        <v>0</v>
      </c>
      <c r="F34" s="129">
        <v>0</v>
      </c>
      <c r="G34" s="129">
        <v>0</v>
      </c>
      <c r="H34" s="130">
        <v>0</v>
      </c>
      <c r="I34" s="129">
        <v>0</v>
      </c>
      <c r="J34" s="129">
        <v>0</v>
      </c>
      <c r="K34" s="130">
        <v>0</v>
      </c>
    </row>
    <row r="35" spans="1:11" ht="12.75">
      <c r="A35" s="128" t="s">
        <v>518</v>
      </c>
      <c r="B35" s="129" t="s">
        <v>541</v>
      </c>
      <c r="C35" s="130">
        <v>463718.17</v>
      </c>
      <c r="D35" s="130">
        <v>7874.28</v>
      </c>
      <c r="E35" s="129">
        <v>0</v>
      </c>
      <c r="F35" s="129">
        <v>0</v>
      </c>
      <c r="G35" s="129">
        <v>0</v>
      </c>
      <c r="H35" s="130">
        <v>-53151.39</v>
      </c>
      <c r="I35" s="129">
        <v>0</v>
      </c>
      <c r="J35" s="129">
        <v>0</v>
      </c>
      <c r="K35" s="130">
        <v>-53151.39</v>
      </c>
    </row>
    <row r="36" spans="1:11" ht="12.75">
      <c r="A36" s="128" t="s">
        <v>518</v>
      </c>
      <c r="B36" s="129" t="s">
        <v>541</v>
      </c>
      <c r="C36" s="131">
        <v>115885.73</v>
      </c>
      <c r="D36" s="131">
        <v>3809.04</v>
      </c>
      <c r="E36" s="131">
        <v>-112076.69</v>
      </c>
      <c r="F36" s="129">
        <v>0</v>
      </c>
      <c r="G36" s="129">
        <v>0</v>
      </c>
      <c r="H36" s="131">
        <v>0</v>
      </c>
      <c r="I36" s="132">
        <v>0</v>
      </c>
      <c r="J36" s="129">
        <v>0</v>
      </c>
      <c r="K36" s="131">
        <v>-112076.69</v>
      </c>
    </row>
    <row r="37" spans="1:11" ht="12.75">
      <c r="A37" s="128" t="s">
        <v>518</v>
      </c>
      <c r="B37" s="129" t="s">
        <v>542</v>
      </c>
      <c r="C37" s="131">
        <v>114014.25</v>
      </c>
      <c r="D37" s="131">
        <v>102015.6</v>
      </c>
      <c r="E37" s="131">
        <v>-11998.65</v>
      </c>
      <c r="F37" s="129">
        <v>0</v>
      </c>
      <c r="G37" s="129">
        <v>0</v>
      </c>
      <c r="H37" s="131">
        <v>0</v>
      </c>
      <c r="I37" s="132">
        <v>0</v>
      </c>
      <c r="J37" s="129">
        <v>0</v>
      </c>
      <c r="K37" s="131">
        <v>-11998.65</v>
      </c>
    </row>
    <row r="38" spans="1:11" ht="12.75">
      <c r="A38" s="128" t="s">
        <v>518</v>
      </c>
      <c r="B38" s="129" t="s">
        <v>543</v>
      </c>
      <c r="C38" s="131">
        <v>320513</v>
      </c>
      <c r="D38" s="131">
        <v>78269.27</v>
      </c>
      <c r="E38" s="131">
        <v>-242243.73</v>
      </c>
      <c r="F38" s="129">
        <v>0</v>
      </c>
      <c r="G38" s="129">
        <v>0</v>
      </c>
      <c r="H38" s="132">
        <v>0</v>
      </c>
      <c r="I38" s="132">
        <v>0</v>
      </c>
      <c r="J38" s="129">
        <v>0</v>
      </c>
      <c r="K38" s="131">
        <v>-242243.73</v>
      </c>
    </row>
    <row r="39" spans="1:11" ht="12.75">
      <c r="A39" s="128" t="s">
        <v>518</v>
      </c>
      <c r="B39" s="129" t="s">
        <v>544</v>
      </c>
      <c r="C39" s="131">
        <v>472361</v>
      </c>
      <c r="D39" s="131">
        <v>0</v>
      </c>
      <c r="E39" s="131">
        <v>-472361</v>
      </c>
      <c r="F39" s="129">
        <v>0</v>
      </c>
      <c r="G39" s="129">
        <v>0</v>
      </c>
      <c r="H39" s="132">
        <v>0</v>
      </c>
      <c r="I39" s="132">
        <v>0</v>
      </c>
      <c r="J39" s="129">
        <v>0</v>
      </c>
      <c r="K39" s="131">
        <v>-472361</v>
      </c>
    </row>
    <row r="40" spans="1:11" ht="12.75">
      <c r="A40" s="128" t="s">
        <v>518</v>
      </c>
      <c r="B40" s="129" t="s">
        <v>545</v>
      </c>
      <c r="C40" s="131">
        <v>7264</v>
      </c>
      <c r="D40" s="131">
        <v>0</v>
      </c>
      <c r="E40" s="131">
        <v>-7264</v>
      </c>
      <c r="F40" s="129">
        <v>0</v>
      </c>
      <c r="G40" s="129">
        <v>0</v>
      </c>
      <c r="H40" s="132">
        <v>0</v>
      </c>
      <c r="I40" s="132">
        <v>0</v>
      </c>
      <c r="J40" s="129">
        <v>0</v>
      </c>
      <c r="K40" s="131">
        <v>-7264</v>
      </c>
    </row>
    <row r="41" spans="1:11" ht="12.75">
      <c r="A41" s="128" t="s">
        <v>518</v>
      </c>
      <c r="B41" s="129" t="s">
        <v>546</v>
      </c>
      <c r="C41" s="131">
        <v>2542722</v>
      </c>
      <c r="D41" s="132">
        <v>0</v>
      </c>
      <c r="E41" s="131">
        <v>-2542722</v>
      </c>
      <c r="F41" s="129">
        <v>0</v>
      </c>
      <c r="G41" s="129">
        <v>0</v>
      </c>
      <c r="H41" s="132">
        <v>0</v>
      </c>
      <c r="I41" s="132">
        <v>0</v>
      </c>
      <c r="J41" s="129">
        <v>0</v>
      </c>
      <c r="K41" s="131">
        <v>-2542722</v>
      </c>
    </row>
    <row r="42" spans="1:11" ht="12.75">
      <c r="A42" s="128" t="s">
        <v>518</v>
      </c>
      <c r="B42" s="129" t="s">
        <v>547</v>
      </c>
      <c r="C42" s="131">
        <v>217450</v>
      </c>
      <c r="D42" s="131">
        <v>27483.51</v>
      </c>
      <c r="E42" s="131">
        <v>-189966.49</v>
      </c>
      <c r="F42" s="129">
        <v>0</v>
      </c>
      <c r="G42" s="129">
        <v>0</v>
      </c>
      <c r="H42" s="132">
        <v>0</v>
      </c>
      <c r="I42" s="132">
        <v>0</v>
      </c>
      <c r="J42" s="129">
        <v>0</v>
      </c>
      <c r="K42" s="131">
        <v>-189966.49</v>
      </c>
    </row>
    <row r="43" spans="1:11" ht="12.75">
      <c r="A43" s="128" t="s">
        <v>518</v>
      </c>
      <c r="B43" s="129" t="s">
        <v>548</v>
      </c>
      <c r="C43" s="131">
        <v>34469</v>
      </c>
      <c r="D43" s="131">
        <v>0</v>
      </c>
      <c r="E43" s="131">
        <v>-34469</v>
      </c>
      <c r="F43" s="129">
        <v>0</v>
      </c>
      <c r="G43" s="129">
        <v>0</v>
      </c>
      <c r="H43" s="132">
        <v>0</v>
      </c>
      <c r="I43" s="132">
        <v>0</v>
      </c>
      <c r="J43" s="129">
        <v>0</v>
      </c>
      <c r="K43" s="131">
        <v>-34469</v>
      </c>
    </row>
    <row r="44" spans="1:11" ht="12.75">
      <c r="A44" s="128" t="s">
        <v>518</v>
      </c>
      <c r="B44" s="129" t="s">
        <v>549</v>
      </c>
      <c r="C44" s="131">
        <v>8602789.42</v>
      </c>
      <c r="D44" s="131">
        <v>2502171.91</v>
      </c>
      <c r="E44" s="131">
        <v>0</v>
      </c>
      <c r="F44" s="129">
        <v>0</v>
      </c>
      <c r="G44" s="129">
        <v>0</v>
      </c>
      <c r="H44" s="131">
        <v>-12942.27</v>
      </c>
      <c r="I44" s="132">
        <v>0</v>
      </c>
      <c r="J44" s="129">
        <v>0</v>
      </c>
      <c r="K44" s="131">
        <v>-12942.27</v>
      </c>
    </row>
    <row r="45" spans="1:11" ht="12.75">
      <c r="A45" s="128" t="s">
        <v>518</v>
      </c>
      <c r="B45" s="129" t="s">
        <v>549</v>
      </c>
      <c r="C45" s="131">
        <v>57535.24</v>
      </c>
      <c r="D45" s="131">
        <v>42739.04</v>
      </c>
      <c r="E45" s="131">
        <v>-14796.2</v>
      </c>
      <c r="F45" s="129">
        <v>0</v>
      </c>
      <c r="G45" s="129">
        <v>0</v>
      </c>
      <c r="H45" s="131">
        <v>0</v>
      </c>
      <c r="I45" s="132">
        <v>0</v>
      </c>
      <c r="J45" s="129">
        <v>0</v>
      </c>
      <c r="K45" s="131">
        <v>-14796.2</v>
      </c>
    </row>
    <row r="46" spans="1:11" ht="12.75">
      <c r="A46" s="128" t="s">
        <v>518</v>
      </c>
      <c r="B46" s="129" t="s">
        <v>550</v>
      </c>
      <c r="C46" s="131">
        <v>1203079</v>
      </c>
      <c r="D46" s="131">
        <v>505293.18</v>
      </c>
      <c r="E46" s="131">
        <v>0</v>
      </c>
      <c r="F46" s="129">
        <v>0</v>
      </c>
      <c r="G46" s="129">
        <v>0</v>
      </c>
      <c r="H46" s="131">
        <v>0</v>
      </c>
      <c r="I46" s="132">
        <v>0</v>
      </c>
      <c r="J46" s="129">
        <v>0</v>
      </c>
      <c r="K46" s="131">
        <v>0</v>
      </c>
    </row>
    <row r="47" spans="1:11" ht="12.75">
      <c r="A47" s="128" t="s">
        <v>518</v>
      </c>
      <c r="B47" s="129" t="s">
        <v>550</v>
      </c>
      <c r="C47" s="131">
        <v>1006243.65</v>
      </c>
      <c r="D47" s="131">
        <v>425877.48</v>
      </c>
      <c r="E47" s="131">
        <v>-580366.17</v>
      </c>
      <c r="F47" s="129">
        <v>0</v>
      </c>
      <c r="G47" s="129">
        <v>0</v>
      </c>
      <c r="H47" s="131">
        <v>0</v>
      </c>
      <c r="I47" s="132">
        <v>0</v>
      </c>
      <c r="J47" s="129">
        <v>0</v>
      </c>
      <c r="K47" s="131">
        <v>-580366.17</v>
      </c>
    </row>
    <row r="48" spans="1:11" ht="12.75">
      <c r="A48" s="128" t="s">
        <v>518</v>
      </c>
      <c r="B48" s="129" t="s">
        <v>551</v>
      </c>
      <c r="C48" s="131">
        <v>5415089.21</v>
      </c>
      <c r="D48" s="131">
        <v>1897949.55</v>
      </c>
      <c r="E48" s="131">
        <v>0</v>
      </c>
      <c r="F48" s="129">
        <v>0</v>
      </c>
      <c r="G48" s="129">
        <v>0</v>
      </c>
      <c r="H48" s="131">
        <v>-62903.47</v>
      </c>
      <c r="I48" s="132">
        <v>0</v>
      </c>
      <c r="J48" s="129">
        <v>0</v>
      </c>
      <c r="K48" s="131">
        <v>-62903.47</v>
      </c>
    </row>
    <row r="49" spans="1:11" ht="12.75">
      <c r="A49" s="128" t="s">
        <v>518</v>
      </c>
      <c r="B49" s="129" t="s">
        <v>551</v>
      </c>
      <c r="C49" s="131">
        <v>1988554.34</v>
      </c>
      <c r="D49" s="131">
        <v>714000</v>
      </c>
      <c r="E49" s="131">
        <v>-1274554.34</v>
      </c>
      <c r="F49" s="129">
        <v>0</v>
      </c>
      <c r="G49" s="129">
        <v>0</v>
      </c>
      <c r="H49" s="131">
        <v>0</v>
      </c>
      <c r="I49" s="132">
        <v>0</v>
      </c>
      <c r="J49" s="129">
        <v>0</v>
      </c>
      <c r="K49" s="131">
        <v>-1274554.34</v>
      </c>
    </row>
    <row r="50" spans="1:11" ht="12.75">
      <c r="A50" s="128" t="s">
        <v>518</v>
      </c>
      <c r="B50" s="129" t="s">
        <v>552</v>
      </c>
      <c r="C50" s="131">
        <v>100139</v>
      </c>
      <c r="D50" s="131">
        <v>100139</v>
      </c>
      <c r="E50" s="131">
        <v>0</v>
      </c>
      <c r="F50" s="129">
        <v>0</v>
      </c>
      <c r="G50" s="129">
        <v>0</v>
      </c>
      <c r="H50" s="131">
        <v>0</v>
      </c>
      <c r="I50" s="132">
        <v>0</v>
      </c>
      <c r="J50" s="129">
        <v>0</v>
      </c>
      <c r="K50" s="131">
        <v>0</v>
      </c>
    </row>
    <row r="51" spans="1:11" ht="12.75">
      <c r="A51" s="128" t="s">
        <v>518</v>
      </c>
      <c r="B51" s="129" t="s">
        <v>553</v>
      </c>
      <c r="C51" s="131">
        <v>1042945</v>
      </c>
      <c r="D51" s="131">
        <v>0</v>
      </c>
      <c r="E51" s="131">
        <v>-1042945</v>
      </c>
      <c r="F51" s="129">
        <v>0</v>
      </c>
      <c r="G51" s="129">
        <v>0</v>
      </c>
      <c r="H51" s="132">
        <v>0</v>
      </c>
      <c r="I51" s="132">
        <v>0</v>
      </c>
      <c r="J51" s="129">
        <v>0</v>
      </c>
      <c r="K51" s="131">
        <v>-1042945</v>
      </c>
    </row>
    <row r="52" spans="1:11" ht="12.75">
      <c r="A52" s="128" t="s">
        <v>518</v>
      </c>
      <c r="B52" s="129" t="s">
        <v>554</v>
      </c>
      <c r="C52" s="131">
        <v>576080</v>
      </c>
      <c r="D52" s="131">
        <v>0</v>
      </c>
      <c r="E52" s="131">
        <v>-576080</v>
      </c>
      <c r="F52" s="129">
        <v>0</v>
      </c>
      <c r="G52" s="129">
        <v>0</v>
      </c>
      <c r="H52" s="132">
        <v>0</v>
      </c>
      <c r="I52" s="132">
        <v>0</v>
      </c>
      <c r="J52" s="129">
        <v>0</v>
      </c>
      <c r="K52" s="131">
        <v>-576080</v>
      </c>
    </row>
    <row r="53" spans="1:11" ht="12.75">
      <c r="A53" s="128" t="s">
        <v>518</v>
      </c>
      <c r="B53" s="129" t="s">
        <v>555</v>
      </c>
      <c r="C53" s="131">
        <v>61398</v>
      </c>
      <c r="D53" s="132">
        <v>0</v>
      </c>
      <c r="E53" s="131">
        <v>-61398</v>
      </c>
      <c r="F53" s="129">
        <v>0</v>
      </c>
      <c r="G53" s="129">
        <v>0</v>
      </c>
      <c r="H53" s="132">
        <v>0</v>
      </c>
      <c r="I53" s="132">
        <v>0</v>
      </c>
      <c r="J53" s="129">
        <v>0</v>
      </c>
      <c r="K53" s="131">
        <v>-61398</v>
      </c>
    </row>
    <row r="54" spans="1:11" ht="12.75">
      <c r="A54" s="128" t="s">
        <v>518</v>
      </c>
      <c r="B54" s="129" t="s">
        <v>556</v>
      </c>
      <c r="C54" s="131">
        <v>61626</v>
      </c>
      <c r="D54" s="132">
        <v>0</v>
      </c>
      <c r="E54" s="131">
        <v>-61626</v>
      </c>
      <c r="F54" s="129">
        <v>0</v>
      </c>
      <c r="G54" s="129">
        <v>0</v>
      </c>
      <c r="H54" s="132">
        <v>0</v>
      </c>
      <c r="I54" s="132">
        <v>0</v>
      </c>
      <c r="J54" s="129">
        <v>0</v>
      </c>
      <c r="K54" s="131">
        <v>-61626</v>
      </c>
    </row>
    <row r="55" spans="1:11" ht="12.75">
      <c r="A55" s="128" t="s">
        <v>518</v>
      </c>
      <c r="B55" s="129" t="s">
        <v>557</v>
      </c>
      <c r="C55" s="131">
        <v>880151</v>
      </c>
      <c r="D55" s="132">
        <v>0</v>
      </c>
      <c r="E55" s="131">
        <v>-880151</v>
      </c>
      <c r="F55" s="129">
        <v>0</v>
      </c>
      <c r="G55" s="132">
        <v>0</v>
      </c>
      <c r="H55" s="132">
        <v>0</v>
      </c>
      <c r="I55" s="132">
        <v>0</v>
      </c>
      <c r="J55" s="129">
        <v>0</v>
      </c>
      <c r="K55" s="131">
        <v>-880151</v>
      </c>
    </row>
    <row r="56" spans="1:11" ht="12.75">
      <c r="A56" s="128" t="s">
        <v>518</v>
      </c>
      <c r="B56" s="129" t="s">
        <v>558</v>
      </c>
      <c r="C56" s="131">
        <v>1999574</v>
      </c>
      <c r="D56" s="131">
        <v>691852.6</v>
      </c>
      <c r="E56" s="131">
        <v>-1307721.4</v>
      </c>
      <c r="F56" s="129">
        <v>0</v>
      </c>
      <c r="G56" s="132">
        <v>0</v>
      </c>
      <c r="H56" s="132">
        <v>0</v>
      </c>
      <c r="I56" s="132">
        <v>0</v>
      </c>
      <c r="J56" s="129">
        <v>0</v>
      </c>
      <c r="K56" s="131">
        <v>-1307721.4</v>
      </c>
    </row>
    <row r="57" spans="1:11" ht="12.75">
      <c r="A57" s="128" t="s">
        <v>518</v>
      </c>
      <c r="B57" s="129" t="s">
        <v>559</v>
      </c>
      <c r="C57" s="131">
        <v>598753</v>
      </c>
      <c r="D57" s="131">
        <v>207408.04</v>
      </c>
      <c r="E57" s="131">
        <v>-391344.96</v>
      </c>
      <c r="F57" s="129">
        <v>0</v>
      </c>
      <c r="G57" s="132">
        <v>0</v>
      </c>
      <c r="H57" s="132">
        <v>0</v>
      </c>
      <c r="I57" s="132">
        <v>0</v>
      </c>
      <c r="J57" s="129">
        <v>0</v>
      </c>
      <c r="K57" s="131">
        <v>-391344.96</v>
      </c>
    </row>
    <row r="58" spans="1:11" ht="12.75">
      <c r="A58" s="128" t="s">
        <v>518</v>
      </c>
      <c r="B58" s="129" t="s">
        <v>560</v>
      </c>
      <c r="C58" s="131">
        <v>159156</v>
      </c>
      <c r="D58" s="131">
        <v>69662.58</v>
      </c>
      <c r="E58" s="131">
        <v>-89493.42</v>
      </c>
      <c r="F58" s="129">
        <v>0</v>
      </c>
      <c r="G58" s="132">
        <v>0</v>
      </c>
      <c r="H58" s="132">
        <v>0</v>
      </c>
      <c r="I58" s="132">
        <v>0</v>
      </c>
      <c r="J58" s="129">
        <v>0</v>
      </c>
      <c r="K58" s="131">
        <v>-89493.42</v>
      </c>
    </row>
    <row r="59" spans="1:11" ht="12.75">
      <c r="A59" s="128" t="s">
        <v>518</v>
      </c>
      <c r="B59" s="129" t="s">
        <v>561</v>
      </c>
      <c r="C59" s="131">
        <v>38085</v>
      </c>
      <c r="D59" s="131">
        <v>18075.14</v>
      </c>
      <c r="E59" s="131">
        <v>-20009.86</v>
      </c>
      <c r="F59" s="129">
        <v>0</v>
      </c>
      <c r="G59" s="132">
        <v>0</v>
      </c>
      <c r="H59" s="132">
        <v>0</v>
      </c>
      <c r="I59" s="132">
        <v>0</v>
      </c>
      <c r="J59" s="129">
        <v>0</v>
      </c>
      <c r="K59" s="131">
        <v>-20009.86</v>
      </c>
    </row>
    <row r="60" spans="1:11" ht="12.75">
      <c r="A60" s="128" t="s">
        <v>518</v>
      </c>
      <c r="B60" s="129" t="s">
        <v>562</v>
      </c>
      <c r="C60" s="131">
        <v>905576.09</v>
      </c>
      <c r="D60" s="131">
        <v>1443556.49</v>
      </c>
      <c r="E60" s="131">
        <v>0</v>
      </c>
      <c r="F60" s="129">
        <v>0</v>
      </c>
      <c r="G60" s="132">
        <v>0</v>
      </c>
      <c r="H60" s="131">
        <v>-80718.09</v>
      </c>
      <c r="I60" s="132">
        <v>0</v>
      </c>
      <c r="J60" s="129">
        <v>0</v>
      </c>
      <c r="K60" s="131">
        <v>-80718.09</v>
      </c>
    </row>
    <row r="61" spans="1:11" ht="12.75">
      <c r="A61" s="128" t="s">
        <v>518</v>
      </c>
      <c r="B61" s="129" t="s">
        <v>562</v>
      </c>
      <c r="C61" s="131">
        <v>44122.39</v>
      </c>
      <c r="D61" s="131">
        <v>40430.96</v>
      </c>
      <c r="E61" s="131">
        <v>-3691.43</v>
      </c>
      <c r="F61" s="129">
        <v>0</v>
      </c>
      <c r="G61" s="132">
        <v>0</v>
      </c>
      <c r="H61" s="131">
        <v>0</v>
      </c>
      <c r="I61" s="132">
        <v>0</v>
      </c>
      <c r="J61" s="129">
        <v>0</v>
      </c>
      <c r="K61" s="131">
        <v>-3691.43</v>
      </c>
    </row>
    <row r="62" spans="1:11" ht="12.75">
      <c r="A62" s="128" t="s">
        <v>518</v>
      </c>
      <c r="B62" s="129" t="s">
        <v>563</v>
      </c>
      <c r="C62" s="131">
        <v>243925</v>
      </c>
      <c r="D62" s="131">
        <v>0</v>
      </c>
      <c r="E62" s="131">
        <v>-243925</v>
      </c>
      <c r="F62" s="129">
        <v>0</v>
      </c>
      <c r="G62" s="132">
        <v>0</v>
      </c>
      <c r="H62" s="131">
        <v>0</v>
      </c>
      <c r="I62" s="132">
        <v>0</v>
      </c>
      <c r="J62" s="129">
        <v>0</v>
      </c>
      <c r="K62" s="131">
        <v>-243925</v>
      </c>
    </row>
    <row r="63" spans="1:11" ht="12.75">
      <c r="A63" s="128" t="s">
        <v>518</v>
      </c>
      <c r="B63" s="129" t="s">
        <v>564</v>
      </c>
      <c r="C63" s="131">
        <v>99498.83</v>
      </c>
      <c r="D63" s="131">
        <v>58958</v>
      </c>
      <c r="E63" s="131">
        <v>0</v>
      </c>
      <c r="F63" s="129">
        <v>0</v>
      </c>
      <c r="G63" s="132">
        <v>0</v>
      </c>
      <c r="H63" s="131">
        <v>-1983.36</v>
      </c>
      <c r="I63" s="132">
        <v>0</v>
      </c>
      <c r="J63" s="129">
        <v>0</v>
      </c>
      <c r="K63" s="131">
        <v>-1983.36</v>
      </c>
    </row>
    <row r="64" spans="1:11" ht="12.75">
      <c r="A64" s="128" t="s">
        <v>518</v>
      </c>
      <c r="B64" s="129" t="s">
        <v>565</v>
      </c>
      <c r="C64" s="131">
        <v>173042</v>
      </c>
      <c r="D64" s="131">
        <v>57674.9</v>
      </c>
      <c r="E64" s="131">
        <v>-115367.1</v>
      </c>
      <c r="F64" s="129">
        <v>0</v>
      </c>
      <c r="G64" s="132">
        <v>0</v>
      </c>
      <c r="H64" s="131">
        <v>0</v>
      </c>
      <c r="I64" s="132">
        <v>0</v>
      </c>
      <c r="J64" s="129">
        <v>0</v>
      </c>
      <c r="K64" s="131">
        <v>-115367.1</v>
      </c>
    </row>
    <row r="65" spans="1:11" ht="12.75">
      <c r="A65" s="128" t="s">
        <v>518</v>
      </c>
      <c r="B65" s="129" t="s">
        <v>566</v>
      </c>
      <c r="C65" s="131">
        <v>216781</v>
      </c>
      <c r="D65" s="131">
        <v>121982.67</v>
      </c>
      <c r="E65" s="131">
        <v>0</v>
      </c>
      <c r="F65" s="129">
        <v>0</v>
      </c>
      <c r="G65" s="132">
        <v>0</v>
      </c>
      <c r="H65" s="131">
        <v>-6438.39</v>
      </c>
      <c r="I65" s="132">
        <v>0</v>
      </c>
      <c r="J65" s="129">
        <v>0</v>
      </c>
      <c r="K65" s="131">
        <v>-6438.39</v>
      </c>
    </row>
    <row r="66" spans="1:11" ht="12.75">
      <c r="A66" s="128" t="s">
        <v>518</v>
      </c>
      <c r="B66" s="129" t="s">
        <v>567</v>
      </c>
      <c r="C66" s="131">
        <v>211591</v>
      </c>
      <c r="D66" s="131">
        <v>0</v>
      </c>
      <c r="E66" s="131">
        <v>-211591</v>
      </c>
      <c r="F66" s="129">
        <v>0</v>
      </c>
      <c r="G66" s="132">
        <v>0</v>
      </c>
      <c r="H66" s="131">
        <v>0</v>
      </c>
      <c r="I66" s="132">
        <v>0</v>
      </c>
      <c r="J66" s="129">
        <v>0</v>
      </c>
      <c r="K66" s="131">
        <v>-211591</v>
      </c>
    </row>
    <row r="67" spans="1:11" ht="12.75">
      <c r="A67" s="128" t="s">
        <v>518</v>
      </c>
      <c r="B67" s="129" t="s">
        <v>568</v>
      </c>
      <c r="C67" s="131">
        <v>58788</v>
      </c>
      <c r="D67" s="131">
        <v>14379.54</v>
      </c>
      <c r="E67" s="131">
        <v>0</v>
      </c>
      <c r="F67" s="129">
        <v>0</v>
      </c>
      <c r="G67" s="132">
        <v>0</v>
      </c>
      <c r="H67" s="131">
        <v>-758.37</v>
      </c>
      <c r="I67" s="132">
        <v>0</v>
      </c>
      <c r="J67" s="129">
        <v>0</v>
      </c>
      <c r="K67" s="131">
        <v>-758.37</v>
      </c>
    </row>
    <row r="68" spans="1:11" ht="12.75">
      <c r="A68" s="128" t="s">
        <v>518</v>
      </c>
      <c r="B68" s="129" t="s">
        <v>569</v>
      </c>
      <c r="C68" s="131">
        <v>1977148</v>
      </c>
      <c r="D68" s="131">
        <v>0</v>
      </c>
      <c r="E68" s="131">
        <v>-1977148</v>
      </c>
      <c r="F68" s="129">
        <v>0</v>
      </c>
      <c r="G68" s="132">
        <v>0</v>
      </c>
      <c r="H68" s="131">
        <v>0</v>
      </c>
      <c r="I68" s="132">
        <v>0</v>
      </c>
      <c r="J68" s="129">
        <v>0</v>
      </c>
      <c r="K68" s="131">
        <v>-1977148</v>
      </c>
    </row>
    <row r="69" spans="1:11" ht="12.75">
      <c r="A69" s="128" t="s">
        <v>518</v>
      </c>
      <c r="B69" s="129" t="s">
        <v>570</v>
      </c>
      <c r="C69" s="131">
        <v>20175.59</v>
      </c>
      <c r="D69" s="131">
        <v>14899.42</v>
      </c>
      <c r="E69" s="131">
        <v>0</v>
      </c>
      <c r="F69" s="129">
        <v>0</v>
      </c>
      <c r="G69" s="132">
        <v>0</v>
      </c>
      <c r="H69" s="131">
        <v>-1598.36</v>
      </c>
      <c r="I69" s="132">
        <v>0</v>
      </c>
      <c r="J69" s="129">
        <v>0</v>
      </c>
      <c r="K69" s="131">
        <v>-1598.36</v>
      </c>
    </row>
    <row r="70" spans="1:11" ht="12.75">
      <c r="A70" s="128" t="s">
        <v>518</v>
      </c>
      <c r="B70" s="129" t="s">
        <v>571</v>
      </c>
      <c r="C70" s="131">
        <v>681341</v>
      </c>
      <c r="D70" s="131">
        <v>0</v>
      </c>
      <c r="E70" s="131">
        <v>-681341</v>
      </c>
      <c r="F70" s="129">
        <v>0</v>
      </c>
      <c r="G70" s="132">
        <v>0</v>
      </c>
      <c r="H70" s="131">
        <v>0</v>
      </c>
      <c r="I70" s="132">
        <v>0</v>
      </c>
      <c r="J70" s="129">
        <v>0</v>
      </c>
      <c r="K70" s="131">
        <v>-681341</v>
      </c>
    </row>
    <row r="71" spans="1:11" ht="12.75">
      <c r="A71" s="128" t="s">
        <v>518</v>
      </c>
      <c r="B71" s="129" t="s">
        <v>572</v>
      </c>
      <c r="C71" s="131">
        <v>195423.21</v>
      </c>
      <c r="D71" s="131">
        <v>181892.25</v>
      </c>
      <c r="E71" s="131">
        <v>0</v>
      </c>
      <c r="F71" s="129">
        <v>0</v>
      </c>
      <c r="G71" s="132">
        <v>0</v>
      </c>
      <c r="H71" s="131">
        <v>-9387.9</v>
      </c>
      <c r="I71" s="132">
        <v>0</v>
      </c>
      <c r="J71" s="129">
        <v>0</v>
      </c>
      <c r="K71" s="131">
        <v>-9387.9</v>
      </c>
    </row>
    <row r="72" spans="1:11" ht="12.75">
      <c r="A72" s="128" t="s">
        <v>518</v>
      </c>
      <c r="B72" s="129" t="s">
        <v>573</v>
      </c>
      <c r="C72" s="131">
        <v>10164.41</v>
      </c>
      <c r="D72" s="131">
        <v>8676</v>
      </c>
      <c r="E72" s="131">
        <v>0</v>
      </c>
      <c r="F72" s="129">
        <v>0</v>
      </c>
      <c r="G72" s="132">
        <v>0</v>
      </c>
      <c r="H72" s="131">
        <v>3797.2</v>
      </c>
      <c r="I72" s="132">
        <v>0</v>
      </c>
      <c r="J72" s="129">
        <v>0</v>
      </c>
      <c r="K72" s="131">
        <v>3797.2</v>
      </c>
    </row>
    <row r="73" spans="1:11" ht="12.75">
      <c r="A73" s="128" t="s">
        <v>518</v>
      </c>
      <c r="B73" s="129" t="s">
        <v>574</v>
      </c>
      <c r="C73" s="131">
        <v>432948</v>
      </c>
      <c r="D73" s="131">
        <v>173179.2</v>
      </c>
      <c r="E73" s="131">
        <v>-259768.8</v>
      </c>
      <c r="F73" s="129">
        <v>0</v>
      </c>
      <c r="G73" s="132">
        <v>0</v>
      </c>
      <c r="H73" s="131">
        <v>0</v>
      </c>
      <c r="I73" s="132">
        <v>0</v>
      </c>
      <c r="J73" s="129">
        <v>0</v>
      </c>
      <c r="K73" s="131">
        <v>-259768.8</v>
      </c>
    </row>
    <row r="74" spans="1:11" ht="12.75">
      <c r="A74" s="128" t="s">
        <v>518</v>
      </c>
      <c r="B74" s="129" t="s">
        <v>575</v>
      </c>
      <c r="C74" s="131">
        <v>22081.69</v>
      </c>
      <c r="D74" s="131">
        <v>12219.43</v>
      </c>
      <c r="E74" s="131">
        <v>-9862.26</v>
      </c>
      <c r="F74" s="129">
        <v>0</v>
      </c>
      <c r="G74" s="132">
        <v>0</v>
      </c>
      <c r="H74" s="131">
        <v>0</v>
      </c>
      <c r="I74" s="132">
        <v>0</v>
      </c>
      <c r="J74" s="129">
        <v>0</v>
      </c>
      <c r="K74" s="131">
        <v>-9862.26</v>
      </c>
    </row>
    <row r="75" spans="1:11" ht="12.75">
      <c r="A75" s="128" t="s">
        <v>518</v>
      </c>
      <c r="B75" s="129" t="s">
        <v>576</v>
      </c>
      <c r="C75" s="131">
        <v>122690</v>
      </c>
      <c r="D75" s="131">
        <v>0</v>
      </c>
      <c r="E75" s="131">
        <v>-122690</v>
      </c>
      <c r="F75" s="129">
        <v>0</v>
      </c>
      <c r="G75" s="132">
        <v>0</v>
      </c>
      <c r="H75" s="132">
        <v>0</v>
      </c>
      <c r="I75" s="132">
        <v>0</v>
      </c>
      <c r="J75" s="129">
        <v>0</v>
      </c>
      <c r="K75" s="131">
        <v>-122690</v>
      </c>
    </row>
    <row r="76" spans="1:11" ht="12.75">
      <c r="A76" s="128" t="s">
        <v>518</v>
      </c>
      <c r="B76" s="129" t="s">
        <v>577</v>
      </c>
      <c r="C76" s="131">
        <v>9125.2</v>
      </c>
      <c r="D76" s="131">
        <v>2890.44</v>
      </c>
      <c r="E76" s="131">
        <v>0</v>
      </c>
      <c r="F76" s="129">
        <v>0</v>
      </c>
      <c r="G76" s="132">
        <v>0</v>
      </c>
      <c r="H76" s="131">
        <v>343.73</v>
      </c>
      <c r="I76" s="132">
        <v>0</v>
      </c>
      <c r="J76" s="129">
        <v>0</v>
      </c>
      <c r="K76" s="131">
        <v>343.73</v>
      </c>
    </row>
    <row r="77" spans="1:11" ht="12.75">
      <c r="A77" s="128" t="s">
        <v>518</v>
      </c>
      <c r="B77" s="129" t="s">
        <v>578</v>
      </c>
      <c r="C77" s="131">
        <v>26599.24</v>
      </c>
      <c r="D77" s="131">
        <v>10151.86</v>
      </c>
      <c r="E77" s="131">
        <v>-16447.38</v>
      </c>
      <c r="F77" s="129">
        <v>0</v>
      </c>
      <c r="G77" s="132">
        <v>0</v>
      </c>
      <c r="H77" s="131">
        <v>0</v>
      </c>
      <c r="I77" s="132">
        <v>0</v>
      </c>
      <c r="J77" s="129">
        <v>0</v>
      </c>
      <c r="K77" s="131">
        <v>-16447.38</v>
      </c>
    </row>
    <row r="78" spans="1:11" ht="12.75">
      <c r="A78" s="128" t="s">
        <v>518</v>
      </c>
      <c r="B78" s="129" t="s">
        <v>579</v>
      </c>
      <c r="C78" s="131">
        <v>43400</v>
      </c>
      <c r="D78" s="131">
        <v>55862</v>
      </c>
      <c r="E78" s="131">
        <v>12462</v>
      </c>
      <c r="F78" s="129">
        <v>0</v>
      </c>
      <c r="G78" s="132">
        <v>0</v>
      </c>
      <c r="H78" s="131">
        <v>0</v>
      </c>
      <c r="I78" s="132">
        <v>0</v>
      </c>
      <c r="J78" s="129">
        <v>0</v>
      </c>
      <c r="K78" s="131">
        <v>12462</v>
      </c>
    </row>
    <row r="79" spans="1:11" ht="12.75">
      <c r="A79" s="128" t="s">
        <v>518</v>
      </c>
      <c r="B79" s="129" t="s">
        <v>580</v>
      </c>
      <c r="C79" s="131">
        <v>576210</v>
      </c>
      <c r="D79" s="131">
        <v>258343.75</v>
      </c>
      <c r="E79" s="131">
        <v>-317866.25</v>
      </c>
      <c r="F79" s="129">
        <v>0</v>
      </c>
      <c r="G79" s="132">
        <v>0</v>
      </c>
      <c r="H79" s="132">
        <v>0</v>
      </c>
      <c r="I79" s="132">
        <v>0</v>
      </c>
      <c r="J79" s="129">
        <v>0</v>
      </c>
      <c r="K79" s="131">
        <v>-317866.25</v>
      </c>
    </row>
    <row r="80" spans="1:11" ht="12.75">
      <c r="A80" s="128" t="s">
        <v>518</v>
      </c>
      <c r="B80" s="129" t="s">
        <v>581</v>
      </c>
      <c r="C80" s="131">
        <v>210061</v>
      </c>
      <c r="D80" s="131">
        <v>152893</v>
      </c>
      <c r="E80" s="131">
        <v>0</v>
      </c>
      <c r="F80" s="129">
        <v>0</v>
      </c>
      <c r="G80" s="132">
        <v>0</v>
      </c>
      <c r="H80" s="131">
        <v>305.79</v>
      </c>
      <c r="I80" s="132">
        <v>0</v>
      </c>
      <c r="J80" s="129">
        <v>0</v>
      </c>
      <c r="K80" s="131">
        <v>305.79</v>
      </c>
    </row>
    <row r="81" spans="1:11" ht="12.75">
      <c r="A81" s="128" t="s">
        <v>518</v>
      </c>
      <c r="B81" s="129" t="s">
        <v>581</v>
      </c>
      <c r="C81" s="131">
        <v>80686</v>
      </c>
      <c r="D81" s="131">
        <v>40343</v>
      </c>
      <c r="E81" s="131">
        <v>-40343</v>
      </c>
      <c r="F81" s="129">
        <v>0</v>
      </c>
      <c r="G81" s="132">
        <v>0</v>
      </c>
      <c r="H81" s="131">
        <v>0</v>
      </c>
      <c r="I81" s="132">
        <v>0</v>
      </c>
      <c r="J81" s="129">
        <v>0</v>
      </c>
      <c r="K81" s="131">
        <v>-40343</v>
      </c>
    </row>
    <row r="82" spans="1:11" ht="12.75">
      <c r="A82" s="128" t="s">
        <v>518</v>
      </c>
      <c r="B82" s="129" t="s">
        <v>582</v>
      </c>
      <c r="C82" s="131">
        <v>300076</v>
      </c>
      <c r="D82" s="131">
        <v>143766.41</v>
      </c>
      <c r="E82" s="131">
        <v>-156309.59</v>
      </c>
      <c r="F82" s="129">
        <v>0</v>
      </c>
      <c r="G82" s="132">
        <v>0</v>
      </c>
      <c r="H82" s="131">
        <v>0</v>
      </c>
      <c r="I82" s="132">
        <v>0</v>
      </c>
      <c r="J82" s="129">
        <v>0</v>
      </c>
      <c r="K82" s="131">
        <v>-156309.59</v>
      </c>
    </row>
    <row r="83" spans="1:11" ht="12.75">
      <c r="A83" s="128" t="s">
        <v>518</v>
      </c>
      <c r="B83" s="129" t="s">
        <v>583</v>
      </c>
      <c r="C83" s="131">
        <v>711182.64</v>
      </c>
      <c r="D83" s="131">
        <v>70655.4</v>
      </c>
      <c r="E83" s="131">
        <v>0</v>
      </c>
      <c r="F83" s="129">
        <v>0</v>
      </c>
      <c r="G83" s="132">
        <v>0</v>
      </c>
      <c r="H83" s="131">
        <v>-635.9</v>
      </c>
      <c r="I83" s="132">
        <v>0</v>
      </c>
      <c r="J83" s="129">
        <v>0</v>
      </c>
      <c r="K83" s="131">
        <v>-635.9</v>
      </c>
    </row>
    <row r="84" spans="1:11" ht="12.75">
      <c r="A84" s="128" t="s">
        <v>518</v>
      </c>
      <c r="B84" s="129" t="s">
        <v>583</v>
      </c>
      <c r="C84" s="131">
        <v>503275.5</v>
      </c>
      <c r="D84" s="131">
        <v>50000</v>
      </c>
      <c r="E84" s="131">
        <v>-453275.5</v>
      </c>
      <c r="F84" s="129">
        <v>0</v>
      </c>
      <c r="G84" s="132">
        <v>0</v>
      </c>
      <c r="H84" s="131">
        <v>0</v>
      </c>
      <c r="I84" s="132">
        <v>0</v>
      </c>
      <c r="J84" s="129">
        <v>0</v>
      </c>
      <c r="K84" s="131">
        <v>-453275.5</v>
      </c>
    </row>
    <row r="85" spans="1:11" ht="12.75">
      <c r="A85" s="128" t="s">
        <v>518</v>
      </c>
      <c r="B85" s="129" t="s">
        <v>584</v>
      </c>
      <c r="C85" s="131">
        <v>532117</v>
      </c>
      <c r="D85" s="131">
        <v>434903.09</v>
      </c>
      <c r="E85" s="131">
        <v>-97213.91</v>
      </c>
      <c r="F85" s="129">
        <v>0</v>
      </c>
      <c r="G85" s="132">
        <v>0</v>
      </c>
      <c r="H85" s="131">
        <v>0</v>
      </c>
      <c r="I85" s="132">
        <v>0</v>
      </c>
      <c r="J85" s="129">
        <v>0</v>
      </c>
      <c r="K85" s="131">
        <v>-97213.91</v>
      </c>
    </row>
    <row r="86" spans="1:11" ht="12.75">
      <c r="A86" s="128" t="s">
        <v>518</v>
      </c>
      <c r="B86" s="129" t="s">
        <v>585</v>
      </c>
      <c r="C86" s="131">
        <v>76755</v>
      </c>
      <c r="D86" s="131">
        <v>61404</v>
      </c>
      <c r="E86" s="131">
        <v>0</v>
      </c>
      <c r="F86" s="129">
        <v>0</v>
      </c>
      <c r="G86" s="132">
        <v>0</v>
      </c>
      <c r="H86" s="131">
        <v>-2678.75</v>
      </c>
      <c r="I86" s="132">
        <v>0</v>
      </c>
      <c r="J86" s="129">
        <v>0</v>
      </c>
      <c r="K86" s="131">
        <v>-2678.75</v>
      </c>
    </row>
    <row r="87" spans="1:11" ht="12.75">
      <c r="A87" s="128" t="s">
        <v>518</v>
      </c>
      <c r="B87" s="129" t="s">
        <v>585</v>
      </c>
      <c r="C87" s="131">
        <v>55000</v>
      </c>
      <c r="D87" s="131">
        <v>44000</v>
      </c>
      <c r="E87" s="131">
        <v>-11000</v>
      </c>
      <c r="F87" s="129">
        <v>0</v>
      </c>
      <c r="G87" s="132">
        <v>0</v>
      </c>
      <c r="H87" s="131">
        <v>0</v>
      </c>
      <c r="I87" s="132">
        <v>0</v>
      </c>
      <c r="J87" s="129">
        <v>0</v>
      </c>
      <c r="K87" s="131">
        <v>-11000</v>
      </c>
    </row>
    <row r="88" spans="1:11" ht="12.75">
      <c r="A88" s="128" t="s">
        <v>518</v>
      </c>
      <c r="B88" s="129" t="s">
        <v>586</v>
      </c>
      <c r="C88" s="131">
        <v>1732791</v>
      </c>
      <c r="D88" s="131">
        <v>866395.5</v>
      </c>
      <c r="E88" s="131">
        <v>-866395.5</v>
      </c>
      <c r="F88" s="129">
        <v>0</v>
      </c>
      <c r="G88" s="132">
        <v>0</v>
      </c>
      <c r="H88" s="131">
        <v>0</v>
      </c>
      <c r="I88" s="132">
        <v>0</v>
      </c>
      <c r="J88" s="129">
        <v>0</v>
      </c>
      <c r="K88" s="131">
        <v>-866395.5</v>
      </c>
    </row>
    <row r="89" spans="1:11" ht="12.75">
      <c r="A89" s="128" t="s">
        <v>518</v>
      </c>
      <c r="B89" s="129" t="s">
        <v>587</v>
      </c>
      <c r="C89" s="131">
        <v>159263</v>
      </c>
      <c r="D89" s="131">
        <v>0</v>
      </c>
      <c r="E89" s="131">
        <v>-159263</v>
      </c>
      <c r="F89" s="129">
        <v>0</v>
      </c>
      <c r="G89" s="132">
        <v>0</v>
      </c>
      <c r="H89" s="132">
        <v>0</v>
      </c>
      <c r="I89" s="132">
        <v>0</v>
      </c>
      <c r="J89" s="129">
        <v>0</v>
      </c>
      <c r="K89" s="131">
        <v>-159263</v>
      </c>
    </row>
    <row r="90" spans="1:11" ht="12.75">
      <c r="A90" s="128" t="s">
        <v>518</v>
      </c>
      <c r="B90" s="129" t="s">
        <v>588</v>
      </c>
      <c r="C90" s="131">
        <v>430250</v>
      </c>
      <c r="D90" s="131">
        <v>0</v>
      </c>
      <c r="E90" s="131">
        <v>-430250</v>
      </c>
      <c r="F90" s="129">
        <v>0</v>
      </c>
      <c r="G90" s="132">
        <v>0</v>
      </c>
      <c r="H90" s="132">
        <v>0</v>
      </c>
      <c r="I90" s="132">
        <v>0</v>
      </c>
      <c r="J90" s="129">
        <v>0</v>
      </c>
      <c r="K90" s="131">
        <v>-430250</v>
      </c>
    </row>
    <row r="91" spans="1:11" ht="12.75">
      <c r="A91" s="128" t="s">
        <v>518</v>
      </c>
      <c r="B91" s="129" t="s">
        <v>589</v>
      </c>
      <c r="C91" s="131">
        <v>24484</v>
      </c>
      <c r="D91" s="132">
        <v>0</v>
      </c>
      <c r="E91" s="131">
        <v>-24484</v>
      </c>
      <c r="F91" s="129">
        <v>0</v>
      </c>
      <c r="G91" s="132">
        <v>0</v>
      </c>
      <c r="H91" s="132">
        <v>0</v>
      </c>
      <c r="I91" s="132">
        <v>0</v>
      </c>
      <c r="J91" s="129">
        <v>0</v>
      </c>
      <c r="K91" s="131">
        <v>-24484</v>
      </c>
    </row>
    <row r="92" spans="1:11" ht="12.75">
      <c r="A92" s="128" t="s">
        <v>518</v>
      </c>
      <c r="B92" s="129" t="s">
        <v>590</v>
      </c>
      <c r="C92" s="131">
        <v>145250.93</v>
      </c>
      <c r="D92" s="131">
        <v>32102.55</v>
      </c>
      <c r="E92" s="131">
        <v>0</v>
      </c>
      <c r="F92" s="129">
        <v>0</v>
      </c>
      <c r="G92" s="132">
        <v>0</v>
      </c>
      <c r="H92" s="131">
        <v>-1493.15</v>
      </c>
      <c r="I92" s="132">
        <v>0</v>
      </c>
      <c r="J92" s="129">
        <v>0</v>
      </c>
      <c r="K92" s="131">
        <v>-1493.15</v>
      </c>
    </row>
    <row r="93" spans="1:11" ht="12.75">
      <c r="A93" s="128" t="s">
        <v>518</v>
      </c>
      <c r="B93" s="129" t="s">
        <v>591</v>
      </c>
      <c r="C93" s="131">
        <v>1969609</v>
      </c>
      <c r="D93" s="131">
        <v>0</v>
      </c>
      <c r="E93" s="131">
        <v>-1969609</v>
      </c>
      <c r="F93" s="129">
        <v>0</v>
      </c>
      <c r="G93" s="132">
        <v>0</v>
      </c>
      <c r="H93" s="131">
        <v>0</v>
      </c>
      <c r="I93" s="132">
        <v>0</v>
      </c>
      <c r="J93" s="129">
        <v>0</v>
      </c>
      <c r="K93" s="131">
        <v>-1969609</v>
      </c>
    </row>
    <row r="94" spans="1:11" ht="12.75">
      <c r="A94" s="128" t="s">
        <v>518</v>
      </c>
      <c r="B94" s="129" t="s">
        <v>592</v>
      </c>
      <c r="C94" s="131">
        <v>2324628.23</v>
      </c>
      <c r="D94" s="131">
        <v>29969.41</v>
      </c>
      <c r="E94" s="131">
        <v>0</v>
      </c>
      <c r="F94" s="129">
        <v>0</v>
      </c>
      <c r="G94" s="132">
        <v>0</v>
      </c>
      <c r="H94" s="131">
        <v>-15445.77</v>
      </c>
      <c r="I94" s="132">
        <v>0</v>
      </c>
      <c r="J94" s="129">
        <v>0</v>
      </c>
      <c r="K94" s="131">
        <v>-15445.77</v>
      </c>
    </row>
    <row r="95" spans="1:11" ht="12.75">
      <c r="A95" s="128" t="s">
        <v>518</v>
      </c>
      <c r="B95" s="129" t="s">
        <v>592</v>
      </c>
      <c r="C95" s="131">
        <v>1942677.89</v>
      </c>
      <c r="D95" s="131">
        <v>25045.25</v>
      </c>
      <c r="E95" s="131">
        <v>-1917632.64</v>
      </c>
      <c r="F95" s="129">
        <v>0</v>
      </c>
      <c r="G95" s="132">
        <v>0</v>
      </c>
      <c r="H95" s="131">
        <v>0</v>
      </c>
      <c r="I95" s="132">
        <v>0</v>
      </c>
      <c r="J95" s="129">
        <v>0</v>
      </c>
      <c r="K95" s="131">
        <v>-1917632.64</v>
      </c>
    </row>
    <row r="96" spans="1:11" ht="12.75">
      <c r="A96" s="128" t="s">
        <v>518</v>
      </c>
      <c r="B96" s="129" t="s">
        <v>593</v>
      </c>
      <c r="C96" s="131">
        <v>2308116</v>
      </c>
      <c r="D96" s="131">
        <v>0</v>
      </c>
      <c r="E96" s="131">
        <v>-2308116</v>
      </c>
      <c r="F96" s="129">
        <v>0</v>
      </c>
      <c r="G96" s="132">
        <v>0</v>
      </c>
      <c r="H96" s="131">
        <v>0</v>
      </c>
      <c r="I96" s="132">
        <v>0</v>
      </c>
      <c r="J96" s="129">
        <v>0</v>
      </c>
      <c r="K96" s="131">
        <v>-2308116</v>
      </c>
    </row>
    <row r="97" spans="1:11" ht="12.75">
      <c r="A97" s="128" t="s">
        <v>518</v>
      </c>
      <c r="B97" s="129" t="s">
        <v>594</v>
      </c>
      <c r="C97" s="131">
        <v>576733</v>
      </c>
      <c r="D97" s="131">
        <v>144183.25</v>
      </c>
      <c r="E97" s="131">
        <v>-432549.75</v>
      </c>
      <c r="F97" s="129">
        <v>0</v>
      </c>
      <c r="G97" s="132">
        <v>0</v>
      </c>
      <c r="H97" s="132">
        <v>0</v>
      </c>
      <c r="I97" s="132">
        <v>0</v>
      </c>
      <c r="J97" s="129">
        <v>0</v>
      </c>
      <c r="K97" s="131">
        <v>-432549.75</v>
      </c>
    </row>
    <row r="98" spans="1:11" ht="12.75">
      <c r="A98" s="128" t="s">
        <v>518</v>
      </c>
      <c r="B98" s="129" t="s">
        <v>595</v>
      </c>
      <c r="C98" s="131">
        <v>1716475.12</v>
      </c>
      <c r="D98" s="131">
        <v>123426.8</v>
      </c>
      <c r="E98" s="131">
        <v>0</v>
      </c>
      <c r="F98" s="129">
        <v>0</v>
      </c>
      <c r="G98" s="132">
        <v>0</v>
      </c>
      <c r="H98" s="131">
        <v>-43375.7</v>
      </c>
      <c r="I98" s="132">
        <v>0</v>
      </c>
      <c r="J98" s="129">
        <v>0</v>
      </c>
      <c r="K98" s="131">
        <v>-43375.7</v>
      </c>
    </row>
    <row r="99" spans="1:11" ht="12.75">
      <c r="A99" s="128" t="s">
        <v>518</v>
      </c>
      <c r="B99" s="129" t="s">
        <v>595</v>
      </c>
      <c r="C99" s="131">
        <v>981935.53</v>
      </c>
      <c r="D99" s="131">
        <v>72800</v>
      </c>
      <c r="E99" s="131">
        <v>-909135.53</v>
      </c>
      <c r="F99" s="129">
        <v>0</v>
      </c>
      <c r="G99" s="132">
        <v>0</v>
      </c>
      <c r="H99" s="131">
        <v>0</v>
      </c>
      <c r="I99" s="132">
        <v>0</v>
      </c>
      <c r="J99" s="129">
        <v>0</v>
      </c>
      <c r="K99" s="131">
        <v>-909135.53</v>
      </c>
    </row>
    <row r="100" spans="1:11" ht="12.75">
      <c r="A100" s="128" t="s">
        <v>518</v>
      </c>
      <c r="B100" s="129" t="s">
        <v>596</v>
      </c>
      <c r="C100" s="131">
        <v>83234</v>
      </c>
      <c r="D100" s="131">
        <v>0</v>
      </c>
      <c r="E100" s="131">
        <v>-83234</v>
      </c>
      <c r="F100" s="129">
        <v>0</v>
      </c>
      <c r="G100" s="132">
        <v>0</v>
      </c>
      <c r="H100" s="131">
        <v>0</v>
      </c>
      <c r="I100" s="132">
        <v>0</v>
      </c>
      <c r="J100" s="129">
        <v>0</v>
      </c>
      <c r="K100" s="131">
        <v>-83234</v>
      </c>
    </row>
    <row r="101" spans="1:11" ht="12.75">
      <c r="A101" s="128" t="s">
        <v>518</v>
      </c>
      <c r="B101" s="129" t="s">
        <v>597</v>
      </c>
      <c r="C101" s="131">
        <v>75036.42</v>
      </c>
      <c r="D101" s="131">
        <v>13135.44</v>
      </c>
      <c r="E101" s="131">
        <v>0</v>
      </c>
      <c r="F101" s="129">
        <v>0</v>
      </c>
      <c r="G101" s="132">
        <v>0</v>
      </c>
      <c r="H101" s="131">
        <v>-985.16</v>
      </c>
      <c r="I101" s="132">
        <v>0</v>
      </c>
      <c r="J101" s="129">
        <v>0</v>
      </c>
      <c r="K101" s="131">
        <v>-985.16</v>
      </c>
    </row>
    <row r="102" spans="1:11" ht="12.75">
      <c r="A102" s="128" t="s">
        <v>518</v>
      </c>
      <c r="B102" s="129" t="s">
        <v>597</v>
      </c>
      <c r="C102" s="131">
        <v>1087479.74</v>
      </c>
      <c r="D102" s="131">
        <v>129394.24</v>
      </c>
      <c r="E102" s="131">
        <v>-958085.5</v>
      </c>
      <c r="F102" s="129">
        <v>0</v>
      </c>
      <c r="G102" s="132">
        <v>0</v>
      </c>
      <c r="H102" s="131">
        <v>0</v>
      </c>
      <c r="I102" s="132">
        <v>0</v>
      </c>
      <c r="J102" s="129">
        <v>0</v>
      </c>
      <c r="K102" s="131">
        <v>-958085.5</v>
      </c>
    </row>
    <row r="103" spans="1:11" ht="12.75">
      <c r="A103" s="128" t="s">
        <v>518</v>
      </c>
      <c r="B103" s="129" t="s">
        <v>598</v>
      </c>
      <c r="C103" s="131">
        <v>169582.13</v>
      </c>
      <c r="D103" s="131">
        <v>9882.7</v>
      </c>
      <c r="E103" s="131">
        <v>-159699.43</v>
      </c>
      <c r="F103" s="129">
        <v>0</v>
      </c>
      <c r="G103" s="132">
        <v>0</v>
      </c>
      <c r="H103" s="131">
        <v>0</v>
      </c>
      <c r="I103" s="132">
        <v>0</v>
      </c>
      <c r="J103" s="129">
        <v>0</v>
      </c>
      <c r="K103" s="131">
        <v>-159699.43</v>
      </c>
    </row>
    <row r="104" spans="1:11" ht="12.75">
      <c r="A104" s="128" t="s">
        <v>518</v>
      </c>
      <c r="B104" s="129" t="s">
        <v>599</v>
      </c>
      <c r="C104" s="131">
        <v>2070393</v>
      </c>
      <c r="D104" s="131">
        <v>0</v>
      </c>
      <c r="E104" s="131">
        <v>-2070393</v>
      </c>
      <c r="F104" s="129">
        <v>0</v>
      </c>
      <c r="G104" s="132">
        <v>0</v>
      </c>
      <c r="H104" s="132">
        <v>0</v>
      </c>
      <c r="I104" s="132">
        <v>0</v>
      </c>
      <c r="J104" s="129">
        <v>0</v>
      </c>
      <c r="K104" s="131">
        <v>-2070393</v>
      </c>
    </row>
    <row r="105" spans="1:11" ht="12.75">
      <c r="A105" s="128" t="s">
        <v>518</v>
      </c>
      <c r="B105" s="129" t="s">
        <v>600</v>
      </c>
      <c r="C105" s="131">
        <v>333660</v>
      </c>
      <c r="D105" s="131">
        <v>0</v>
      </c>
      <c r="E105" s="131">
        <v>-333660</v>
      </c>
      <c r="F105" s="129">
        <v>0</v>
      </c>
      <c r="G105" s="132">
        <v>0</v>
      </c>
      <c r="H105" s="132">
        <v>0</v>
      </c>
      <c r="I105" s="132">
        <v>0</v>
      </c>
      <c r="J105" s="129">
        <v>0</v>
      </c>
      <c r="K105" s="131">
        <v>-333660</v>
      </c>
    </row>
    <row r="106" spans="1:11" ht="12.75">
      <c r="A106" s="128" t="s">
        <v>518</v>
      </c>
      <c r="B106" s="129" t="s">
        <v>601</v>
      </c>
      <c r="C106" s="131">
        <v>2055830.48</v>
      </c>
      <c r="D106" s="131">
        <v>3324829.68</v>
      </c>
      <c r="E106" s="131">
        <v>0</v>
      </c>
      <c r="F106" s="129">
        <v>0</v>
      </c>
      <c r="G106" s="132">
        <v>0</v>
      </c>
      <c r="H106" s="131">
        <v>20523.64</v>
      </c>
      <c r="I106" s="132">
        <v>0</v>
      </c>
      <c r="J106" s="129">
        <v>0</v>
      </c>
      <c r="K106" s="131">
        <v>20523.64</v>
      </c>
    </row>
    <row r="107" spans="1:11" ht="12.75">
      <c r="A107" s="128" t="s">
        <v>518</v>
      </c>
      <c r="B107" s="129" t="s">
        <v>601</v>
      </c>
      <c r="C107" s="131">
        <v>1193496.77</v>
      </c>
      <c r="D107" s="131">
        <v>1909322.28</v>
      </c>
      <c r="E107" s="131">
        <v>715825.51</v>
      </c>
      <c r="F107" s="129">
        <v>0</v>
      </c>
      <c r="G107" s="132">
        <v>0</v>
      </c>
      <c r="H107" s="131">
        <v>0</v>
      </c>
      <c r="I107" s="132">
        <v>0</v>
      </c>
      <c r="J107" s="129">
        <v>0</v>
      </c>
      <c r="K107" s="131">
        <v>715825.51</v>
      </c>
    </row>
    <row r="108" spans="1:11" ht="12.75">
      <c r="A108" s="128" t="s">
        <v>518</v>
      </c>
      <c r="B108" s="129" t="s">
        <v>602</v>
      </c>
      <c r="C108" s="131">
        <v>595051</v>
      </c>
      <c r="D108" s="131">
        <v>0</v>
      </c>
      <c r="E108" s="131">
        <v>-595051</v>
      </c>
      <c r="F108" s="129">
        <v>0</v>
      </c>
      <c r="G108" s="132">
        <v>0</v>
      </c>
      <c r="H108" s="131">
        <v>0</v>
      </c>
      <c r="I108" s="132">
        <v>0</v>
      </c>
      <c r="J108" s="129">
        <v>0</v>
      </c>
      <c r="K108" s="131">
        <v>-595051</v>
      </c>
    </row>
    <row r="109" spans="1:11" ht="12.75">
      <c r="A109" s="128" t="s">
        <v>518</v>
      </c>
      <c r="B109" s="129" t="s">
        <v>603</v>
      </c>
      <c r="C109" s="131">
        <v>495493</v>
      </c>
      <c r="D109" s="131">
        <v>0</v>
      </c>
      <c r="E109" s="131">
        <v>-495493</v>
      </c>
      <c r="F109" s="129">
        <v>0</v>
      </c>
      <c r="G109" s="132">
        <v>0</v>
      </c>
      <c r="H109" s="132">
        <v>0</v>
      </c>
      <c r="I109" s="132">
        <v>0</v>
      </c>
      <c r="J109" s="129">
        <v>0</v>
      </c>
      <c r="K109" s="131">
        <v>-495493</v>
      </c>
    </row>
    <row r="110" spans="1:11" ht="12.75">
      <c r="A110" s="128" t="s">
        <v>518</v>
      </c>
      <c r="B110" s="129" t="s">
        <v>604</v>
      </c>
      <c r="C110" s="131">
        <v>170990</v>
      </c>
      <c r="D110" s="131">
        <v>35913.03</v>
      </c>
      <c r="E110" s="131">
        <v>-135076.97</v>
      </c>
      <c r="F110" s="129">
        <v>0</v>
      </c>
      <c r="G110" s="132">
        <v>0</v>
      </c>
      <c r="H110" s="132">
        <v>0</v>
      </c>
      <c r="I110" s="132">
        <v>0</v>
      </c>
      <c r="J110" s="129">
        <v>0</v>
      </c>
      <c r="K110" s="131">
        <v>-135076.97</v>
      </c>
    </row>
    <row r="111" spans="1:11" ht="12.75">
      <c r="A111" s="128" t="s">
        <v>518</v>
      </c>
      <c r="B111" s="129" t="s">
        <v>605</v>
      </c>
      <c r="C111" s="131">
        <v>481752</v>
      </c>
      <c r="D111" s="131">
        <v>57810.24</v>
      </c>
      <c r="E111" s="131">
        <v>-423941.76</v>
      </c>
      <c r="F111" s="129">
        <v>0</v>
      </c>
      <c r="G111" s="132">
        <v>0</v>
      </c>
      <c r="H111" s="132">
        <v>0</v>
      </c>
      <c r="I111" s="132">
        <v>0</v>
      </c>
      <c r="J111" s="129">
        <v>0</v>
      </c>
      <c r="K111" s="131">
        <v>-423941.76</v>
      </c>
    </row>
    <row r="112" spans="1:11" ht="12.75">
      <c r="A112" s="128" t="s">
        <v>518</v>
      </c>
      <c r="B112" s="129" t="s">
        <v>606</v>
      </c>
      <c r="C112" s="131">
        <v>44787.24</v>
      </c>
      <c r="D112" s="131">
        <v>44785.1</v>
      </c>
      <c r="E112" s="131">
        <v>-2.14</v>
      </c>
      <c r="F112" s="129">
        <v>0</v>
      </c>
      <c r="G112" s="132">
        <v>0</v>
      </c>
      <c r="H112" s="132">
        <v>0</v>
      </c>
      <c r="I112" s="132">
        <v>0</v>
      </c>
      <c r="J112" s="129">
        <v>0</v>
      </c>
      <c r="K112" s="131">
        <v>-2.14</v>
      </c>
    </row>
    <row r="113" spans="1:11" ht="12.75">
      <c r="A113" s="128" t="s">
        <v>518</v>
      </c>
      <c r="B113" s="129" t="s">
        <v>607</v>
      </c>
      <c r="C113" s="131">
        <v>93285</v>
      </c>
      <c r="D113" s="131">
        <v>93285</v>
      </c>
      <c r="E113" s="131">
        <v>0</v>
      </c>
      <c r="F113" s="129">
        <v>0</v>
      </c>
      <c r="G113" s="132">
        <v>0</v>
      </c>
      <c r="H113" s="132">
        <v>0</v>
      </c>
      <c r="I113" s="132">
        <v>0</v>
      </c>
      <c r="J113" s="129">
        <v>0</v>
      </c>
      <c r="K113" s="131">
        <v>0</v>
      </c>
    </row>
    <row r="114" spans="1:11" ht="12.75">
      <c r="A114" s="128" t="s">
        <v>518</v>
      </c>
      <c r="B114" s="129" t="s">
        <v>480</v>
      </c>
      <c r="C114" s="131">
        <v>182708</v>
      </c>
      <c r="D114" s="131">
        <v>0</v>
      </c>
      <c r="E114" s="131">
        <v>-182708</v>
      </c>
      <c r="F114" s="129">
        <v>0</v>
      </c>
      <c r="G114" s="132">
        <v>0</v>
      </c>
      <c r="H114" s="132">
        <v>0</v>
      </c>
      <c r="I114" s="132">
        <v>0</v>
      </c>
      <c r="J114" s="129">
        <v>0</v>
      </c>
      <c r="K114" s="131">
        <v>-182708</v>
      </c>
    </row>
    <row r="115" spans="1:11" ht="12.75">
      <c r="A115" s="128" t="s">
        <v>518</v>
      </c>
      <c r="B115" s="129" t="s">
        <v>608</v>
      </c>
      <c r="C115" s="131">
        <v>874426.39</v>
      </c>
      <c r="D115" s="131">
        <v>556417.48</v>
      </c>
      <c r="E115" s="131">
        <v>0</v>
      </c>
      <c r="F115" s="129">
        <v>0</v>
      </c>
      <c r="G115" s="132">
        <v>0</v>
      </c>
      <c r="H115" s="131">
        <v>-29362.4</v>
      </c>
      <c r="I115" s="132">
        <v>0</v>
      </c>
      <c r="J115" s="129">
        <v>0</v>
      </c>
      <c r="K115" s="131">
        <v>-29362.4</v>
      </c>
    </row>
    <row r="116" spans="1:11" ht="12.75">
      <c r="A116" s="128" t="s">
        <v>518</v>
      </c>
      <c r="B116" s="129" t="s">
        <v>609</v>
      </c>
      <c r="C116" s="131">
        <v>231940</v>
      </c>
      <c r="D116" s="131">
        <v>102378.32</v>
      </c>
      <c r="E116" s="131">
        <v>0</v>
      </c>
      <c r="F116" s="129">
        <v>0</v>
      </c>
      <c r="G116" s="132">
        <v>0</v>
      </c>
      <c r="H116" s="131">
        <v>-5404.2</v>
      </c>
      <c r="I116" s="132">
        <v>0</v>
      </c>
      <c r="J116" s="129">
        <v>0</v>
      </c>
      <c r="K116" s="131">
        <v>-5404.2</v>
      </c>
    </row>
    <row r="117" spans="1:11" ht="12.75">
      <c r="A117" s="128" t="s">
        <v>518</v>
      </c>
      <c r="B117" s="129" t="s">
        <v>610</v>
      </c>
      <c r="C117" s="131">
        <v>837607</v>
      </c>
      <c r="D117" s="131">
        <v>0</v>
      </c>
      <c r="E117" s="131">
        <v>-837607</v>
      </c>
      <c r="F117" s="129">
        <v>0</v>
      </c>
      <c r="G117" s="132">
        <v>0</v>
      </c>
      <c r="H117" s="131">
        <v>0</v>
      </c>
      <c r="I117" s="132">
        <v>0</v>
      </c>
      <c r="J117" s="129">
        <v>0</v>
      </c>
      <c r="K117" s="131">
        <v>-837607</v>
      </c>
    </row>
    <row r="118" spans="1:11" ht="12.75">
      <c r="A118" s="128" t="s">
        <v>518</v>
      </c>
      <c r="B118" s="129" t="s">
        <v>611</v>
      </c>
      <c r="C118" s="131">
        <v>10322</v>
      </c>
      <c r="D118" s="131">
        <v>2988.22</v>
      </c>
      <c r="E118" s="131">
        <v>-7333.78</v>
      </c>
      <c r="F118" s="129">
        <v>0</v>
      </c>
      <c r="G118" s="132">
        <v>0</v>
      </c>
      <c r="H118" s="131">
        <v>0</v>
      </c>
      <c r="I118" s="132">
        <v>0</v>
      </c>
      <c r="J118" s="129">
        <v>0</v>
      </c>
      <c r="K118" s="131">
        <v>-7333.78</v>
      </c>
    </row>
    <row r="119" spans="1:11" ht="12.75">
      <c r="A119" s="128" t="s">
        <v>518</v>
      </c>
      <c r="B119" s="129" t="s">
        <v>612</v>
      </c>
      <c r="C119" s="131">
        <v>11591</v>
      </c>
      <c r="D119" s="131">
        <v>3477.3</v>
      </c>
      <c r="E119" s="131">
        <v>-8113.7</v>
      </c>
      <c r="F119" s="129">
        <v>0</v>
      </c>
      <c r="G119" s="132">
        <v>0</v>
      </c>
      <c r="H119" s="131">
        <v>0</v>
      </c>
      <c r="I119" s="132">
        <v>0</v>
      </c>
      <c r="J119" s="129">
        <v>0</v>
      </c>
      <c r="K119" s="131">
        <v>-8113.7</v>
      </c>
    </row>
    <row r="120" spans="1:11" ht="12.75">
      <c r="A120" s="128" t="s">
        <v>518</v>
      </c>
      <c r="B120" s="129" t="s">
        <v>613</v>
      </c>
      <c r="C120" s="131">
        <v>160.55</v>
      </c>
      <c r="D120" s="131">
        <v>41.66</v>
      </c>
      <c r="E120" s="131">
        <v>-118.89</v>
      </c>
      <c r="F120" s="129">
        <v>0</v>
      </c>
      <c r="G120" s="132">
        <v>0</v>
      </c>
      <c r="H120" s="131">
        <v>0</v>
      </c>
      <c r="I120" s="132">
        <v>0</v>
      </c>
      <c r="J120" s="129">
        <v>0</v>
      </c>
      <c r="K120" s="131">
        <v>-118.89</v>
      </c>
    </row>
    <row r="121" spans="1:11" ht="12.75">
      <c r="A121" s="128" t="s">
        <v>518</v>
      </c>
      <c r="B121" s="129" t="s">
        <v>614</v>
      </c>
      <c r="C121" s="131">
        <v>56089</v>
      </c>
      <c r="D121" s="131">
        <v>9535.13</v>
      </c>
      <c r="E121" s="131">
        <v>-46553.87</v>
      </c>
      <c r="F121" s="129">
        <v>0</v>
      </c>
      <c r="G121" s="132">
        <v>0</v>
      </c>
      <c r="H121" s="132">
        <v>0</v>
      </c>
      <c r="I121" s="129">
        <v>0</v>
      </c>
      <c r="J121" s="129">
        <v>0</v>
      </c>
      <c r="K121" s="131">
        <v>-46553.87</v>
      </c>
    </row>
    <row r="122" spans="1:11" ht="12.75">
      <c r="A122" s="128" t="s">
        <v>518</v>
      </c>
      <c r="B122" s="129" t="s">
        <v>615</v>
      </c>
      <c r="C122" s="131">
        <v>263993</v>
      </c>
      <c r="D122" s="131">
        <v>0</v>
      </c>
      <c r="E122" s="131">
        <v>-263993</v>
      </c>
      <c r="F122" s="129">
        <v>0</v>
      </c>
      <c r="G122" s="132">
        <v>0</v>
      </c>
      <c r="H122" s="132">
        <v>0</v>
      </c>
      <c r="I122" s="129">
        <v>0</v>
      </c>
      <c r="J122" s="129">
        <v>0</v>
      </c>
      <c r="K122" s="131">
        <v>-263993</v>
      </c>
    </row>
    <row r="123" spans="1:11" ht="12.75">
      <c r="A123" s="128" t="s">
        <v>518</v>
      </c>
      <c r="B123" s="129" t="s">
        <v>616</v>
      </c>
      <c r="C123" s="131">
        <v>572091</v>
      </c>
      <c r="D123" s="131">
        <v>0</v>
      </c>
      <c r="E123" s="131">
        <v>-572091</v>
      </c>
      <c r="F123" s="129">
        <v>0</v>
      </c>
      <c r="G123" s="132">
        <v>0</v>
      </c>
      <c r="H123" s="132">
        <v>0</v>
      </c>
      <c r="I123" s="129">
        <v>0</v>
      </c>
      <c r="J123" s="129">
        <v>0</v>
      </c>
      <c r="K123" s="131">
        <v>-572091</v>
      </c>
    </row>
    <row r="124" spans="1:11" ht="12.75">
      <c r="A124" s="128" t="s">
        <v>518</v>
      </c>
      <c r="B124" s="129" t="s">
        <v>617</v>
      </c>
      <c r="C124" s="131">
        <v>311306</v>
      </c>
      <c r="D124" s="131">
        <v>0</v>
      </c>
      <c r="E124" s="131">
        <v>-311306</v>
      </c>
      <c r="F124" s="129">
        <v>0</v>
      </c>
      <c r="G124" s="132">
        <v>0</v>
      </c>
      <c r="H124" s="132">
        <v>0</v>
      </c>
      <c r="I124" s="129">
        <v>0</v>
      </c>
      <c r="J124" s="129">
        <v>0</v>
      </c>
      <c r="K124" s="131">
        <v>-311306</v>
      </c>
    </row>
    <row r="125" spans="1:11" ht="12.75">
      <c r="A125" s="128" t="s">
        <v>518</v>
      </c>
      <c r="B125" s="129" t="s">
        <v>618</v>
      </c>
      <c r="C125" s="131">
        <v>617966</v>
      </c>
      <c r="D125" s="131">
        <v>0</v>
      </c>
      <c r="E125" s="131">
        <v>-617966</v>
      </c>
      <c r="F125" s="129">
        <v>0</v>
      </c>
      <c r="G125" s="132">
        <v>0</v>
      </c>
      <c r="H125" s="132">
        <v>0</v>
      </c>
      <c r="I125" s="129">
        <v>0</v>
      </c>
      <c r="J125" s="129">
        <v>0</v>
      </c>
      <c r="K125" s="131">
        <v>-617966</v>
      </c>
    </row>
    <row r="126" spans="1:11" ht="12.75">
      <c r="A126" s="128" t="s">
        <v>518</v>
      </c>
      <c r="B126" s="129" t="s">
        <v>619</v>
      </c>
      <c r="C126" s="131">
        <v>42615</v>
      </c>
      <c r="D126" s="132">
        <v>0</v>
      </c>
      <c r="E126" s="131">
        <v>-42615</v>
      </c>
      <c r="F126" s="129">
        <v>0</v>
      </c>
      <c r="G126" s="132">
        <v>0</v>
      </c>
      <c r="H126" s="132">
        <v>0</v>
      </c>
      <c r="I126" s="129">
        <v>0</v>
      </c>
      <c r="J126" s="129">
        <v>0</v>
      </c>
      <c r="K126" s="131">
        <v>-42615</v>
      </c>
    </row>
    <row r="127" spans="1:11" ht="12.75">
      <c r="A127" s="128" t="s">
        <v>518</v>
      </c>
      <c r="B127" s="129" t="s">
        <v>620</v>
      </c>
      <c r="C127" s="131">
        <v>186103</v>
      </c>
      <c r="D127" s="131">
        <v>0</v>
      </c>
      <c r="E127" s="131">
        <v>-186103</v>
      </c>
      <c r="F127" s="129">
        <v>0</v>
      </c>
      <c r="G127" s="132">
        <v>0</v>
      </c>
      <c r="H127" s="132">
        <v>0</v>
      </c>
      <c r="I127" s="129">
        <v>0</v>
      </c>
      <c r="J127" s="129">
        <v>0</v>
      </c>
      <c r="K127" s="131">
        <v>-186103</v>
      </c>
    </row>
    <row r="128" spans="1:11" ht="12.75">
      <c r="A128" s="375" t="s">
        <v>621</v>
      </c>
      <c r="B128" s="375"/>
      <c r="C128" s="133"/>
      <c r="D128" s="133"/>
      <c r="E128" s="133"/>
      <c r="F128" s="134"/>
      <c r="G128" s="134"/>
      <c r="H128" s="134"/>
      <c r="I128" s="135"/>
      <c r="J128" s="135"/>
      <c r="K128" s="133"/>
    </row>
    <row r="129" spans="1:11" ht="12.75">
      <c r="A129" s="128" t="s">
        <v>518</v>
      </c>
      <c r="B129" s="136" t="s">
        <v>622</v>
      </c>
      <c r="C129" s="131">
        <v>211050</v>
      </c>
      <c r="D129" s="131">
        <v>0</v>
      </c>
      <c r="E129" s="131">
        <v>-211050</v>
      </c>
      <c r="F129" s="129">
        <v>0</v>
      </c>
      <c r="G129" s="132">
        <v>0</v>
      </c>
      <c r="H129" s="132">
        <v>0</v>
      </c>
      <c r="I129" s="129">
        <v>0</v>
      </c>
      <c r="J129" s="129">
        <v>0</v>
      </c>
      <c r="K129" s="131">
        <v>-211050</v>
      </c>
    </row>
    <row r="130" spans="1:11" ht="12.75">
      <c r="A130" s="128" t="s">
        <v>518</v>
      </c>
      <c r="B130" s="136" t="s">
        <v>623</v>
      </c>
      <c r="C130" s="131">
        <v>135072</v>
      </c>
      <c r="D130" s="131">
        <v>139200</v>
      </c>
      <c r="E130" s="131">
        <v>4128</v>
      </c>
      <c r="F130" s="129">
        <v>0</v>
      </c>
      <c r="G130" s="132">
        <v>0</v>
      </c>
      <c r="H130" s="132">
        <v>0</v>
      </c>
      <c r="I130" s="129">
        <v>0</v>
      </c>
      <c r="J130" s="129">
        <v>0</v>
      </c>
      <c r="K130" s="131">
        <v>4128</v>
      </c>
    </row>
    <row r="131" spans="1:11" ht="12.75">
      <c r="A131" s="373" t="s">
        <v>624</v>
      </c>
      <c r="B131" s="373"/>
      <c r="C131" s="145">
        <f aca="true" t="shared" si="0" ref="C131:K131">SUM(C12:C130)</f>
        <v>79681059.82999998</v>
      </c>
      <c r="D131" s="145">
        <f t="shared" si="0"/>
        <v>19827496.01</v>
      </c>
      <c r="E131" s="145">
        <f t="shared" si="0"/>
        <v>-43963143.41000001</v>
      </c>
      <c r="F131" s="146">
        <f t="shared" si="0"/>
        <v>0</v>
      </c>
      <c r="G131" s="146">
        <f t="shared" si="0"/>
        <v>0</v>
      </c>
      <c r="H131" s="145">
        <f t="shared" si="0"/>
        <v>-285054.1599999999</v>
      </c>
      <c r="I131" s="146">
        <f t="shared" si="0"/>
        <v>0</v>
      </c>
      <c r="J131" s="146">
        <f t="shared" si="0"/>
        <v>0</v>
      </c>
      <c r="K131" s="145">
        <f t="shared" si="0"/>
        <v>-44248197.57</v>
      </c>
    </row>
    <row r="132" spans="1:11" ht="12.75">
      <c r="A132" s="128" t="s">
        <v>518</v>
      </c>
      <c r="B132" s="129" t="s">
        <v>625</v>
      </c>
      <c r="C132" s="131">
        <v>719.3</v>
      </c>
      <c r="D132" s="131">
        <v>688.5</v>
      </c>
      <c r="E132" s="131">
        <v>0</v>
      </c>
      <c r="F132" s="129">
        <v>0</v>
      </c>
      <c r="G132" s="132">
        <v>0</v>
      </c>
      <c r="H132" s="132">
        <v>-20.25</v>
      </c>
      <c r="I132" s="129">
        <v>0</v>
      </c>
      <c r="J132" s="129">
        <v>0</v>
      </c>
      <c r="K132" s="131">
        <v>-20.25</v>
      </c>
    </row>
    <row r="133" spans="1:11" ht="12.75">
      <c r="A133" s="128" t="s">
        <v>518</v>
      </c>
      <c r="B133" s="129" t="s">
        <v>625</v>
      </c>
      <c r="C133" s="131">
        <v>274205.42</v>
      </c>
      <c r="D133" s="131">
        <v>27448.2</v>
      </c>
      <c r="E133" s="131">
        <v>-246757.22</v>
      </c>
      <c r="F133" s="129">
        <v>0</v>
      </c>
      <c r="G133" s="132">
        <v>0</v>
      </c>
      <c r="H133" s="131">
        <v>0</v>
      </c>
      <c r="I133" s="129">
        <v>0</v>
      </c>
      <c r="J133" s="129">
        <v>0</v>
      </c>
      <c r="K133" s="131">
        <v>-246757.22</v>
      </c>
    </row>
    <row r="134" spans="1:11" ht="12.75">
      <c r="A134" s="128" t="s">
        <v>518</v>
      </c>
      <c r="B134" s="129" t="s">
        <v>626</v>
      </c>
      <c r="C134" s="131">
        <v>4500</v>
      </c>
      <c r="D134" s="131">
        <v>4477.71</v>
      </c>
      <c r="E134" s="131">
        <v>0</v>
      </c>
      <c r="F134" s="129">
        <v>0</v>
      </c>
      <c r="G134" s="132">
        <v>0</v>
      </c>
      <c r="H134" s="132">
        <v>-16.29</v>
      </c>
      <c r="I134" s="129">
        <v>0</v>
      </c>
      <c r="J134" s="129">
        <v>0</v>
      </c>
      <c r="K134" s="131">
        <v>-16.29</v>
      </c>
    </row>
    <row r="135" spans="1:11" ht="12.75">
      <c r="A135" s="128" t="s">
        <v>518</v>
      </c>
      <c r="B135" s="129" t="s">
        <v>627</v>
      </c>
      <c r="C135" s="131">
        <v>12423.18</v>
      </c>
      <c r="D135" s="131">
        <v>11825</v>
      </c>
      <c r="E135" s="132">
        <v>0</v>
      </c>
      <c r="F135" s="129">
        <v>0</v>
      </c>
      <c r="G135" s="132">
        <v>0</v>
      </c>
      <c r="H135" s="131">
        <v>0</v>
      </c>
      <c r="I135" s="129">
        <v>0</v>
      </c>
      <c r="J135" s="129">
        <v>0</v>
      </c>
      <c r="K135" s="131">
        <v>0</v>
      </c>
    </row>
    <row r="136" spans="1:11" ht="12.75">
      <c r="A136" s="128" t="s">
        <v>518</v>
      </c>
      <c r="B136" s="129" t="s">
        <v>627</v>
      </c>
      <c r="C136" s="131">
        <v>236353.41</v>
      </c>
      <c r="D136" s="131">
        <v>236500</v>
      </c>
      <c r="E136" s="131">
        <v>146.59</v>
      </c>
      <c r="F136" s="129">
        <v>0</v>
      </c>
      <c r="G136" s="132">
        <v>0</v>
      </c>
      <c r="H136" s="131">
        <v>0</v>
      </c>
      <c r="I136" s="129">
        <v>0</v>
      </c>
      <c r="J136" s="129">
        <v>0</v>
      </c>
      <c r="K136" s="131">
        <v>146.59</v>
      </c>
    </row>
    <row r="137" spans="1:11" ht="12.75">
      <c r="A137" s="128" t="s">
        <v>518</v>
      </c>
      <c r="B137" s="129" t="s">
        <v>628</v>
      </c>
      <c r="C137" s="131">
        <v>78401.11</v>
      </c>
      <c r="D137" s="131">
        <v>65049.6</v>
      </c>
      <c r="E137" s="131">
        <v>0</v>
      </c>
      <c r="F137" s="129">
        <v>0</v>
      </c>
      <c r="G137" s="129">
        <v>0</v>
      </c>
      <c r="H137" s="131">
        <v>1478.4</v>
      </c>
      <c r="I137" s="129">
        <v>0</v>
      </c>
      <c r="J137" s="129">
        <v>0</v>
      </c>
      <c r="K137" s="131">
        <v>1478.4</v>
      </c>
    </row>
    <row r="138" spans="1:11" ht="12.75">
      <c r="A138" s="128" t="s">
        <v>518</v>
      </c>
      <c r="B138" s="129" t="s">
        <v>628</v>
      </c>
      <c r="C138" s="131">
        <v>83364.88</v>
      </c>
      <c r="D138" s="131">
        <v>35200</v>
      </c>
      <c r="E138" s="131">
        <v>-48164.88</v>
      </c>
      <c r="F138" s="129">
        <v>0</v>
      </c>
      <c r="G138" s="129">
        <v>0</v>
      </c>
      <c r="H138" s="131">
        <v>0</v>
      </c>
      <c r="I138" s="129">
        <v>0</v>
      </c>
      <c r="J138" s="129">
        <v>0</v>
      </c>
      <c r="K138" s="130">
        <v>-48164.88</v>
      </c>
    </row>
    <row r="139" spans="1:11" ht="12.75">
      <c r="A139" s="128" t="s">
        <v>518</v>
      </c>
      <c r="B139" s="129" t="s">
        <v>629</v>
      </c>
      <c r="C139" s="131">
        <v>15470.17</v>
      </c>
      <c r="D139" s="131">
        <v>14334</v>
      </c>
      <c r="E139" s="131">
        <v>0</v>
      </c>
      <c r="F139" s="129">
        <v>0</v>
      </c>
      <c r="G139" s="129">
        <v>0</v>
      </c>
      <c r="H139" s="131">
        <v>-160.14</v>
      </c>
      <c r="I139" s="129">
        <v>0</v>
      </c>
      <c r="J139" s="129">
        <v>0</v>
      </c>
      <c r="K139" s="130">
        <v>-160.14</v>
      </c>
    </row>
    <row r="140" spans="1:11" ht="12.75">
      <c r="A140" s="128" t="s">
        <v>518</v>
      </c>
      <c r="B140" s="129" t="s">
        <v>630</v>
      </c>
      <c r="C140" s="131">
        <v>46657.1</v>
      </c>
      <c r="D140" s="131">
        <v>42400</v>
      </c>
      <c r="E140" s="131">
        <v>-4257.1</v>
      </c>
      <c r="F140" s="129">
        <v>0</v>
      </c>
      <c r="G140" s="129">
        <v>0</v>
      </c>
      <c r="H140" s="132">
        <v>0</v>
      </c>
      <c r="I140" s="129">
        <v>0</v>
      </c>
      <c r="J140" s="129">
        <v>0</v>
      </c>
      <c r="K140" s="130">
        <v>-4257.1</v>
      </c>
    </row>
    <row r="141" spans="1:11" ht="12.75">
      <c r="A141" s="128" t="s">
        <v>518</v>
      </c>
      <c r="B141" s="129" t="s">
        <v>631</v>
      </c>
      <c r="C141" s="131">
        <v>1119460.57</v>
      </c>
      <c r="D141" s="131">
        <v>231933.25</v>
      </c>
      <c r="E141" s="131">
        <v>-887527.32</v>
      </c>
      <c r="F141" s="129">
        <v>0</v>
      </c>
      <c r="G141" s="129">
        <v>0</v>
      </c>
      <c r="H141" s="132">
        <v>0</v>
      </c>
      <c r="I141" s="129">
        <v>0</v>
      </c>
      <c r="J141" s="129">
        <v>0</v>
      </c>
      <c r="K141" s="130">
        <v>-887527.32</v>
      </c>
    </row>
    <row r="142" spans="1:11" ht="12.75">
      <c r="A142" s="128" t="s">
        <v>518</v>
      </c>
      <c r="B142" s="129" t="s">
        <v>632</v>
      </c>
      <c r="C142" s="131">
        <v>100417.74</v>
      </c>
      <c r="D142" s="131">
        <v>74940</v>
      </c>
      <c r="E142" s="131">
        <v>-25477.74</v>
      </c>
      <c r="F142" s="129">
        <v>0</v>
      </c>
      <c r="G142" s="129">
        <v>0</v>
      </c>
      <c r="H142" s="131">
        <v>0</v>
      </c>
      <c r="I142" s="129">
        <v>0</v>
      </c>
      <c r="J142" s="129">
        <v>0</v>
      </c>
      <c r="K142" s="130">
        <v>-25477.74</v>
      </c>
    </row>
    <row r="143" spans="1:11" ht="12.75">
      <c r="A143" s="128" t="s">
        <v>518</v>
      </c>
      <c r="B143" s="129" t="s">
        <v>633</v>
      </c>
      <c r="C143" s="131">
        <v>136744.17</v>
      </c>
      <c r="D143" s="131">
        <v>102690.93</v>
      </c>
      <c r="E143" s="131">
        <v>0</v>
      </c>
      <c r="F143" s="129">
        <v>0</v>
      </c>
      <c r="G143" s="129">
        <v>0</v>
      </c>
      <c r="H143" s="131">
        <v>0</v>
      </c>
      <c r="I143" s="129">
        <v>0</v>
      </c>
      <c r="J143" s="129">
        <v>0</v>
      </c>
      <c r="K143" s="130">
        <v>0</v>
      </c>
    </row>
    <row r="144" spans="1:11" ht="12.75">
      <c r="A144" s="128" t="s">
        <v>518</v>
      </c>
      <c r="B144" s="129" t="s">
        <v>633</v>
      </c>
      <c r="C144" s="131">
        <v>23189.77</v>
      </c>
      <c r="D144" s="131">
        <v>19598.64</v>
      </c>
      <c r="E144" s="131">
        <v>-3591.13</v>
      </c>
      <c r="F144" s="129">
        <v>0</v>
      </c>
      <c r="G144" s="129">
        <v>0</v>
      </c>
      <c r="H144" s="131">
        <v>0</v>
      </c>
      <c r="I144" s="129">
        <v>0</v>
      </c>
      <c r="J144" s="129">
        <v>0</v>
      </c>
      <c r="K144" s="130">
        <v>-3591.13</v>
      </c>
    </row>
    <row r="145" spans="1:11" ht="12.75">
      <c r="A145" s="128" t="s">
        <v>518</v>
      </c>
      <c r="B145" s="129" t="s">
        <v>634</v>
      </c>
      <c r="C145" s="131">
        <v>29032.8</v>
      </c>
      <c r="D145" s="131">
        <v>33752.1</v>
      </c>
      <c r="E145" s="131">
        <v>0</v>
      </c>
      <c r="F145" s="129">
        <v>0</v>
      </c>
      <c r="G145" s="129">
        <v>0</v>
      </c>
      <c r="H145" s="131">
        <v>-2170.2</v>
      </c>
      <c r="I145" s="129">
        <v>0</v>
      </c>
      <c r="J145" s="129">
        <v>0</v>
      </c>
      <c r="K145" s="130">
        <v>-2170.2</v>
      </c>
    </row>
    <row r="146" spans="1:11" ht="12.75">
      <c r="A146" s="128" t="s">
        <v>518</v>
      </c>
      <c r="B146" s="129" t="s">
        <v>634</v>
      </c>
      <c r="C146" s="131">
        <v>3948.24</v>
      </c>
      <c r="D146" s="131">
        <v>7757.51</v>
      </c>
      <c r="E146" s="131">
        <v>3809.27</v>
      </c>
      <c r="F146" s="129">
        <v>0</v>
      </c>
      <c r="G146" s="129">
        <v>0</v>
      </c>
      <c r="H146" s="132">
        <v>0</v>
      </c>
      <c r="I146" s="129">
        <v>0</v>
      </c>
      <c r="J146" s="129">
        <v>0</v>
      </c>
      <c r="K146" s="130">
        <v>3809.27</v>
      </c>
    </row>
    <row r="147" spans="1:11" ht="12.75">
      <c r="A147" s="373" t="s">
        <v>177</v>
      </c>
      <c r="B147" s="373"/>
      <c r="C147" s="147">
        <f>SUM(C132:C146)</f>
        <v>2164887.8600000003</v>
      </c>
      <c r="D147" s="147">
        <f>SUM(D132:D146)</f>
        <v>908595.44</v>
      </c>
      <c r="E147" s="147">
        <f>SUM(E132:E146)</f>
        <v>-1211819.5299999998</v>
      </c>
      <c r="F147" s="148">
        <v>0</v>
      </c>
      <c r="G147" s="148">
        <v>0</v>
      </c>
      <c r="H147" s="148">
        <f>SUM(H132:H146)</f>
        <v>-888.4799999999996</v>
      </c>
      <c r="I147" s="149">
        <v>0</v>
      </c>
      <c r="J147" s="149">
        <v>0</v>
      </c>
      <c r="K147" s="147">
        <f>SUM(K132:K146)</f>
        <v>-1212708.0099999998</v>
      </c>
    </row>
    <row r="148" spans="1:11" ht="12.75">
      <c r="A148" s="128" t="s">
        <v>518</v>
      </c>
      <c r="B148" s="129" t="s">
        <v>635</v>
      </c>
      <c r="C148" s="131">
        <v>600957.83</v>
      </c>
      <c r="D148" s="131">
        <v>0</v>
      </c>
      <c r="E148" s="131">
        <v>-600957.83</v>
      </c>
      <c r="F148" s="129">
        <v>0</v>
      </c>
      <c r="G148" s="129">
        <v>0</v>
      </c>
      <c r="H148" s="132">
        <v>0</v>
      </c>
      <c r="I148" s="129">
        <v>0</v>
      </c>
      <c r="J148" s="129">
        <v>0</v>
      </c>
      <c r="K148" s="131">
        <v>-600957.83</v>
      </c>
    </row>
    <row r="149" spans="1:11" ht="12.75">
      <c r="A149" s="128" t="s">
        <v>518</v>
      </c>
      <c r="B149" s="129" t="s">
        <v>636</v>
      </c>
      <c r="C149" s="131">
        <v>208414.17</v>
      </c>
      <c r="D149" s="131">
        <v>194605.09</v>
      </c>
      <c r="E149" s="132">
        <v>0</v>
      </c>
      <c r="F149" s="129">
        <v>0</v>
      </c>
      <c r="G149" s="129">
        <v>0</v>
      </c>
      <c r="H149" s="131">
        <v>-1234.7</v>
      </c>
      <c r="I149" s="129">
        <v>0</v>
      </c>
      <c r="J149" s="129">
        <v>0</v>
      </c>
      <c r="K149" s="131">
        <v>-1234.7</v>
      </c>
    </row>
    <row r="150" spans="1:11" ht="12.75">
      <c r="A150" s="128" t="s">
        <v>518</v>
      </c>
      <c r="B150" s="129" t="s">
        <v>636</v>
      </c>
      <c r="C150" s="131">
        <v>762746.06</v>
      </c>
      <c r="D150" s="131">
        <v>760905.9</v>
      </c>
      <c r="E150" s="131">
        <v>-1840.16</v>
      </c>
      <c r="F150" s="129">
        <v>0</v>
      </c>
      <c r="G150" s="129">
        <v>0</v>
      </c>
      <c r="H150" s="132">
        <v>0</v>
      </c>
      <c r="I150" s="129">
        <v>0</v>
      </c>
      <c r="J150" s="129">
        <v>0</v>
      </c>
      <c r="K150" s="131">
        <v>-1840.16</v>
      </c>
    </row>
    <row r="151" spans="1:11" ht="12.75">
      <c r="A151" s="128" t="s">
        <v>518</v>
      </c>
      <c r="B151" s="129" t="s">
        <v>637</v>
      </c>
      <c r="C151" s="131">
        <v>49056</v>
      </c>
      <c r="D151" s="131">
        <v>51605.97</v>
      </c>
      <c r="E151" s="132">
        <v>0</v>
      </c>
      <c r="F151" s="129">
        <v>0</v>
      </c>
      <c r="G151" s="129">
        <v>0</v>
      </c>
      <c r="H151" s="131">
        <v>-304.34</v>
      </c>
      <c r="I151" s="129">
        <v>0</v>
      </c>
      <c r="J151" s="129">
        <v>0</v>
      </c>
      <c r="K151" s="131">
        <v>-304.34</v>
      </c>
    </row>
    <row r="152" spans="1:11" ht="12.75">
      <c r="A152" s="128" t="s">
        <v>518</v>
      </c>
      <c r="B152" s="129" t="s">
        <v>637</v>
      </c>
      <c r="C152" s="131">
        <v>29984.79</v>
      </c>
      <c r="D152" s="131">
        <v>32806.41</v>
      </c>
      <c r="E152" s="131">
        <v>2821.62</v>
      </c>
      <c r="F152" s="129">
        <v>0</v>
      </c>
      <c r="G152" s="129">
        <v>0</v>
      </c>
      <c r="H152" s="132">
        <v>0</v>
      </c>
      <c r="I152" s="129">
        <v>0</v>
      </c>
      <c r="J152" s="129">
        <v>0</v>
      </c>
      <c r="K152" s="131">
        <v>2821.62</v>
      </c>
    </row>
    <row r="153" spans="1:11" ht="12.75">
      <c r="A153" s="128" t="s">
        <v>518</v>
      </c>
      <c r="B153" s="129" t="s">
        <v>638</v>
      </c>
      <c r="C153" s="131">
        <v>78946.56</v>
      </c>
      <c r="D153" s="131">
        <v>84078</v>
      </c>
      <c r="E153" s="132">
        <v>0</v>
      </c>
      <c r="F153" s="129">
        <v>0</v>
      </c>
      <c r="G153" s="129">
        <v>0</v>
      </c>
      <c r="H153" s="131">
        <v>-2375.69</v>
      </c>
      <c r="I153" s="129">
        <v>0</v>
      </c>
      <c r="J153" s="129">
        <v>0</v>
      </c>
      <c r="K153" s="131">
        <v>-2375.69</v>
      </c>
    </row>
    <row r="154" spans="1:11" ht="12.75">
      <c r="A154" s="128" t="s">
        <v>518</v>
      </c>
      <c r="B154" s="129" t="s">
        <v>639</v>
      </c>
      <c r="C154" s="131">
        <v>22101.44</v>
      </c>
      <c r="D154" s="131">
        <v>22824</v>
      </c>
      <c r="E154" s="131">
        <v>0</v>
      </c>
      <c r="F154" s="129">
        <v>0</v>
      </c>
      <c r="G154" s="129">
        <v>0</v>
      </c>
      <c r="H154" s="132">
        <v>-96</v>
      </c>
      <c r="I154" s="129">
        <v>0</v>
      </c>
      <c r="J154" s="129">
        <v>0</v>
      </c>
      <c r="K154" s="131">
        <v>-96</v>
      </c>
    </row>
    <row r="155" spans="1:11" ht="12.75">
      <c r="A155" s="128" t="s">
        <v>518</v>
      </c>
      <c r="B155" s="129" t="s">
        <v>640</v>
      </c>
      <c r="C155" s="131">
        <v>164872.44</v>
      </c>
      <c r="D155" s="131">
        <v>223649.09</v>
      </c>
      <c r="E155" s="132">
        <v>0</v>
      </c>
      <c r="F155" s="129">
        <v>0</v>
      </c>
      <c r="G155" s="129">
        <v>0</v>
      </c>
      <c r="H155" s="131">
        <v>786.57</v>
      </c>
      <c r="I155" s="129">
        <v>0</v>
      </c>
      <c r="J155" s="129">
        <v>0</v>
      </c>
      <c r="K155" s="131">
        <v>786.57</v>
      </c>
    </row>
    <row r="156" spans="1:11" ht="12.75">
      <c r="A156" s="128" t="s">
        <v>518</v>
      </c>
      <c r="B156" s="129" t="s">
        <v>640</v>
      </c>
      <c r="C156" s="131">
        <v>52537.56</v>
      </c>
      <c r="D156" s="131">
        <v>113296.14</v>
      </c>
      <c r="E156" s="131">
        <v>60758.58</v>
      </c>
      <c r="F156" s="129">
        <v>0</v>
      </c>
      <c r="G156" s="129">
        <v>0</v>
      </c>
      <c r="H156" s="131">
        <v>0</v>
      </c>
      <c r="I156" s="129">
        <v>0</v>
      </c>
      <c r="J156" s="129">
        <v>0</v>
      </c>
      <c r="K156" s="131">
        <v>60758.58</v>
      </c>
    </row>
    <row r="157" spans="1:11" ht="12.75">
      <c r="A157" s="128" t="s">
        <v>518</v>
      </c>
      <c r="B157" s="129" t="s">
        <v>641</v>
      </c>
      <c r="C157" s="131">
        <v>241468.57</v>
      </c>
      <c r="D157" s="131">
        <v>299151.55</v>
      </c>
      <c r="E157" s="131">
        <v>0</v>
      </c>
      <c r="F157" s="129">
        <v>0</v>
      </c>
      <c r="G157" s="129">
        <v>0</v>
      </c>
      <c r="H157" s="131">
        <v>-1780.67</v>
      </c>
      <c r="I157" s="129">
        <v>0</v>
      </c>
      <c r="J157" s="129">
        <v>0</v>
      </c>
      <c r="K157" s="131">
        <v>-1780.67</v>
      </c>
    </row>
    <row r="158" spans="1:11" ht="12.75">
      <c r="A158" s="128" t="s">
        <v>518</v>
      </c>
      <c r="B158" s="129" t="s">
        <v>641</v>
      </c>
      <c r="C158" s="131">
        <v>96018.76</v>
      </c>
      <c r="D158" s="131">
        <v>204773.86</v>
      </c>
      <c r="E158" s="131">
        <v>108755.1</v>
      </c>
      <c r="F158" s="129">
        <v>0</v>
      </c>
      <c r="G158" s="129">
        <v>0</v>
      </c>
      <c r="H158" s="131">
        <v>0</v>
      </c>
      <c r="I158" s="129">
        <v>0</v>
      </c>
      <c r="J158" s="129">
        <v>0</v>
      </c>
      <c r="K158" s="131">
        <v>108755.1</v>
      </c>
    </row>
    <row r="159" spans="1:11" ht="12.75">
      <c r="A159" s="128" t="s">
        <v>518</v>
      </c>
      <c r="B159" s="129" t="s">
        <v>642</v>
      </c>
      <c r="C159" s="131">
        <v>485987.2</v>
      </c>
      <c r="D159" s="131">
        <v>579251.23</v>
      </c>
      <c r="E159" s="131">
        <v>0</v>
      </c>
      <c r="F159" s="129">
        <v>0</v>
      </c>
      <c r="G159" s="129">
        <v>0</v>
      </c>
      <c r="H159" s="131">
        <v>-10343.77</v>
      </c>
      <c r="I159" s="129">
        <v>0</v>
      </c>
      <c r="J159" s="129">
        <v>0</v>
      </c>
      <c r="K159" s="131">
        <v>-10343.77</v>
      </c>
    </row>
    <row r="160" spans="1:11" ht="12.75">
      <c r="A160" s="128" t="s">
        <v>518</v>
      </c>
      <c r="B160" s="129" t="s">
        <v>642</v>
      </c>
      <c r="C160" s="131">
        <v>66324.82</v>
      </c>
      <c r="D160" s="131">
        <v>145801.15</v>
      </c>
      <c r="E160" s="131">
        <v>79476.33</v>
      </c>
      <c r="F160" s="129">
        <v>0</v>
      </c>
      <c r="G160" s="129">
        <v>0</v>
      </c>
      <c r="H160" s="131">
        <v>0</v>
      </c>
      <c r="I160" s="129">
        <v>0</v>
      </c>
      <c r="J160" s="129">
        <v>0</v>
      </c>
      <c r="K160" s="131">
        <v>79476.33</v>
      </c>
    </row>
    <row r="161" spans="1:11" ht="12.75">
      <c r="A161" s="128" t="s">
        <v>518</v>
      </c>
      <c r="B161" s="129" t="s">
        <v>643</v>
      </c>
      <c r="C161" s="131">
        <v>190275.5</v>
      </c>
      <c r="D161" s="131">
        <v>229647.1</v>
      </c>
      <c r="E161" s="130">
        <v>0</v>
      </c>
      <c r="F161" s="129">
        <v>0</v>
      </c>
      <c r="G161" s="129">
        <v>0</v>
      </c>
      <c r="H161" s="131">
        <v>0</v>
      </c>
      <c r="I161" s="129">
        <v>0</v>
      </c>
      <c r="J161" s="129">
        <v>0</v>
      </c>
      <c r="K161" s="131">
        <v>0</v>
      </c>
    </row>
    <row r="162" spans="1:11" ht="12.75">
      <c r="A162" s="128" t="s">
        <v>518</v>
      </c>
      <c r="B162" s="129" t="s">
        <v>643</v>
      </c>
      <c r="C162" s="131">
        <v>137980.02</v>
      </c>
      <c r="D162" s="131">
        <v>287254.3</v>
      </c>
      <c r="E162" s="130">
        <v>149274.28</v>
      </c>
      <c r="F162" s="129">
        <v>0</v>
      </c>
      <c r="G162" s="129">
        <v>0</v>
      </c>
      <c r="H162" s="131">
        <v>0</v>
      </c>
      <c r="I162" s="129">
        <v>0</v>
      </c>
      <c r="J162" s="129">
        <v>0</v>
      </c>
      <c r="K162" s="131">
        <v>149274.28</v>
      </c>
    </row>
    <row r="163" spans="1:11" ht="12.75">
      <c r="A163" s="128" t="s">
        <v>518</v>
      </c>
      <c r="B163" s="129" t="s">
        <v>644</v>
      </c>
      <c r="C163" s="131">
        <v>202930.47</v>
      </c>
      <c r="D163" s="131">
        <v>277855.16</v>
      </c>
      <c r="E163" s="130">
        <v>0</v>
      </c>
      <c r="F163" s="129">
        <v>0</v>
      </c>
      <c r="G163" s="129">
        <v>0</v>
      </c>
      <c r="H163" s="131">
        <v>-6568.84</v>
      </c>
      <c r="I163" s="129">
        <v>0</v>
      </c>
      <c r="J163" s="129">
        <v>0</v>
      </c>
      <c r="K163" s="131">
        <v>-6568.84</v>
      </c>
    </row>
    <row r="164" spans="1:11" ht="12.75">
      <c r="A164" s="128" t="s">
        <v>518</v>
      </c>
      <c r="B164" s="129" t="s">
        <v>644</v>
      </c>
      <c r="C164" s="131">
        <v>88703.83</v>
      </c>
      <c r="D164" s="131">
        <v>161904.38</v>
      </c>
      <c r="E164" s="130">
        <v>73200.55</v>
      </c>
      <c r="F164" s="129">
        <v>0</v>
      </c>
      <c r="G164" s="129">
        <v>0</v>
      </c>
      <c r="H164" s="131">
        <v>0</v>
      </c>
      <c r="I164" s="129">
        <v>0</v>
      </c>
      <c r="J164" s="129">
        <v>0</v>
      </c>
      <c r="K164" s="131">
        <v>73200.55</v>
      </c>
    </row>
    <row r="165" spans="1:11" ht="12.75">
      <c r="A165" s="128" t="s">
        <v>518</v>
      </c>
      <c r="B165" s="129" t="s">
        <v>645</v>
      </c>
      <c r="C165" s="131">
        <v>200673.51</v>
      </c>
      <c r="D165" s="131">
        <v>303374.88</v>
      </c>
      <c r="E165" s="130">
        <v>0</v>
      </c>
      <c r="F165" s="129">
        <v>0</v>
      </c>
      <c r="G165" s="129">
        <v>0</v>
      </c>
      <c r="H165" s="131">
        <v>-7385.12</v>
      </c>
      <c r="I165" s="129">
        <v>0</v>
      </c>
      <c r="J165" s="129">
        <v>0</v>
      </c>
      <c r="K165" s="131">
        <v>-7385.12</v>
      </c>
    </row>
    <row r="166" spans="1:11" ht="12.75">
      <c r="A166" s="128" t="s">
        <v>518</v>
      </c>
      <c r="B166" s="129" t="s">
        <v>645</v>
      </c>
      <c r="C166" s="131">
        <v>77226.65</v>
      </c>
      <c r="D166" s="131">
        <v>141066</v>
      </c>
      <c r="E166" s="130">
        <v>63839.35</v>
      </c>
      <c r="F166" s="129">
        <v>0</v>
      </c>
      <c r="G166" s="129">
        <v>0</v>
      </c>
      <c r="H166" s="131">
        <v>0</v>
      </c>
      <c r="I166" s="129">
        <v>0</v>
      </c>
      <c r="J166" s="129">
        <v>0</v>
      </c>
      <c r="K166" s="131">
        <v>63839.35</v>
      </c>
    </row>
    <row r="167" spans="1:11" ht="12.75">
      <c r="A167" s="128" t="s">
        <v>518</v>
      </c>
      <c r="B167" s="129" t="s">
        <v>646</v>
      </c>
      <c r="C167" s="131">
        <v>106177.38</v>
      </c>
      <c r="D167" s="131">
        <v>147979.93</v>
      </c>
      <c r="E167" s="130">
        <v>0</v>
      </c>
      <c r="F167" s="129">
        <v>0</v>
      </c>
      <c r="G167" s="129">
        <v>0</v>
      </c>
      <c r="H167" s="131">
        <v>919.13</v>
      </c>
      <c r="I167" s="129">
        <v>0</v>
      </c>
      <c r="J167" s="129">
        <v>0</v>
      </c>
      <c r="K167" s="131">
        <v>919.13</v>
      </c>
    </row>
    <row r="168" spans="1:11" ht="12.75">
      <c r="A168" s="128" t="s">
        <v>518</v>
      </c>
      <c r="B168" s="129" t="s">
        <v>647</v>
      </c>
      <c r="C168" s="131">
        <v>143584.54</v>
      </c>
      <c r="D168" s="131">
        <v>176127.31</v>
      </c>
      <c r="E168" s="130">
        <v>0</v>
      </c>
      <c r="F168" s="129">
        <v>0</v>
      </c>
      <c r="G168" s="129">
        <v>0</v>
      </c>
      <c r="H168" s="131">
        <v>67.31</v>
      </c>
      <c r="I168" s="129">
        <v>0</v>
      </c>
      <c r="J168" s="129">
        <v>0</v>
      </c>
      <c r="K168" s="131">
        <v>67.31</v>
      </c>
    </row>
    <row r="169" spans="1:11" ht="12.75">
      <c r="A169" s="128" t="s">
        <v>518</v>
      </c>
      <c r="B169" s="129" t="s">
        <v>648</v>
      </c>
      <c r="C169" s="131">
        <v>172450.02</v>
      </c>
      <c r="D169" s="131">
        <v>200930.4</v>
      </c>
      <c r="E169" s="129">
        <v>0</v>
      </c>
      <c r="F169" s="129">
        <v>0</v>
      </c>
      <c r="G169" s="129">
        <v>0</v>
      </c>
      <c r="H169" s="131">
        <v>-4408.8</v>
      </c>
      <c r="I169" s="129">
        <v>0</v>
      </c>
      <c r="J169" s="129">
        <v>0</v>
      </c>
      <c r="K169" s="131">
        <v>-4408.8</v>
      </c>
    </row>
    <row r="170" spans="1:11" ht="12.75">
      <c r="A170" s="373" t="s">
        <v>649</v>
      </c>
      <c r="B170" s="373"/>
      <c r="C170" s="147">
        <f aca="true" t="shared" si="1" ref="C170:K170">SUM(C148:C169)</f>
        <v>4179418.12</v>
      </c>
      <c r="D170" s="147">
        <f t="shared" si="1"/>
        <v>4638887.85</v>
      </c>
      <c r="E170" s="147">
        <f t="shared" si="1"/>
        <v>-64672.180000000044</v>
      </c>
      <c r="F170" s="148">
        <f t="shared" si="1"/>
        <v>0</v>
      </c>
      <c r="G170" s="148">
        <f t="shared" si="1"/>
        <v>0</v>
      </c>
      <c r="H170" s="147">
        <f t="shared" si="1"/>
        <v>-32724.92</v>
      </c>
      <c r="I170" s="149">
        <f t="shared" si="1"/>
        <v>0</v>
      </c>
      <c r="J170" s="149">
        <f t="shared" si="1"/>
        <v>0</v>
      </c>
      <c r="K170" s="147">
        <f t="shared" si="1"/>
        <v>-97397.10000000002</v>
      </c>
    </row>
    <row r="171" spans="1:11" ht="12.75">
      <c r="A171" s="128" t="s">
        <v>518</v>
      </c>
      <c r="B171" s="129" t="s">
        <v>650</v>
      </c>
      <c r="C171" s="131">
        <v>244478.75</v>
      </c>
      <c r="D171" s="131">
        <v>0</v>
      </c>
      <c r="E171" s="131">
        <v>-244478.75</v>
      </c>
      <c r="F171" s="129">
        <v>0</v>
      </c>
      <c r="G171" s="129">
        <v>0</v>
      </c>
      <c r="H171" s="132">
        <v>0</v>
      </c>
      <c r="I171" s="129">
        <v>0</v>
      </c>
      <c r="J171" s="129">
        <v>0</v>
      </c>
      <c r="K171" s="131">
        <v>-244478.75</v>
      </c>
    </row>
    <row r="172" spans="1:11" ht="12.75">
      <c r="A172" s="128" t="s">
        <v>518</v>
      </c>
      <c r="B172" s="129" t="s">
        <v>651</v>
      </c>
      <c r="C172" s="131">
        <v>999253.59</v>
      </c>
      <c r="D172" s="131">
        <v>944012.15</v>
      </c>
      <c r="E172" s="131">
        <v>-55241.44</v>
      </c>
      <c r="F172" s="129">
        <v>0</v>
      </c>
      <c r="G172" s="129">
        <v>0</v>
      </c>
      <c r="H172" s="132">
        <v>0</v>
      </c>
      <c r="I172" s="129">
        <v>0</v>
      </c>
      <c r="J172" s="129">
        <v>0</v>
      </c>
      <c r="K172" s="131">
        <v>-55241.44</v>
      </c>
    </row>
    <row r="173" spans="1:11" ht="12.75">
      <c r="A173" s="138" t="s">
        <v>652</v>
      </c>
      <c r="B173" s="139"/>
      <c r="C173" s="150">
        <f>SUM(C131+C147+C170+C171+C172)</f>
        <v>87269098.14999999</v>
      </c>
      <c r="D173" s="150">
        <f>SUM(D131+D147+D170+D171+D172)</f>
        <v>26318991.450000003</v>
      </c>
      <c r="E173" s="150">
        <f>E172+E171+E170+E147+E131</f>
        <v>-45539355.31000001</v>
      </c>
      <c r="F173" s="151">
        <v>0</v>
      </c>
      <c r="G173" s="151">
        <v>0</v>
      </c>
      <c r="H173" s="150">
        <f>SUM(H131+H147+H170+H171+H172)</f>
        <v>-318667.5599999999</v>
      </c>
      <c r="I173" s="152">
        <v>0</v>
      </c>
      <c r="J173" s="152">
        <v>0</v>
      </c>
      <c r="K173" s="150">
        <f>SUM(K131+K147+K170+K171+K172)</f>
        <v>-45858022.87</v>
      </c>
    </row>
    <row r="174" spans="1:11" ht="12.75">
      <c r="A174" s="128" t="s">
        <v>653</v>
      </c>
      <c r="B174" s="129" t="s">
        <v>519</v>
      </c>
      <c r="C174" s="130">
        <v>417763.43</v>
      </c>
      <c r="D174" s="130">
        <v>231699.33</v>
      </c>
      <c r="E174" s="129">
        <v>0</v>
      </c>
      <c r="F174" s="129">
        <v>0</v>
      </c>
      <c r="G174" s="129">
        <v>0</v>
      </c>
      <c r="H174" s="130">
        <v>3510.93</v>
      </c>
      <c r="I174" s="129">
        <v>0</v>
      </c>
      <c r="J174" s="129">
        <v>0</v>
      </c>
      <c r="K174" s="130">
        <v>3510.93</v>
      </c>
    </row>
    <row r="175" spans="1:11" ht="12.75">
      <c r="A175" s="128" t="s">
        <v>653</v>
      </c>
      <c r="B175" s="129" t="s">
        <v>519</v>
      </c>
      <c r="C175" s="130">
        <v>1096307.39</v>
      </c>
      <c r="D175" s="130">
        <v>466625.75</v>
      </c>
      <c r="E175" s="130">
        <v>-629681.64</v>
      </c>
      <c r="F175" s="129">
        <v>0</v>
      </c>
      <c r="G175" s="129">
        <v>0</v>
      </c>
      <c r="H175" s="129">
        <v>0</v>
      </c>
      <c r="I175" s="129">
        <v>0</v>
      </c>
      <c r="J175" s="129">
        <v>0</v>
      </c>
      <c r="K175" s="130">
        <v>-629681.64</v>
      </c>
    </row>
    <row r="176" spans="1:11" ht="12.75">
      <c r="A176" s="128" t="s">
        <v>653</v>
      </c>
      <c r="B176" s="129" t="s">
        <v>520</v>
      </c>
      <c r="C176" s="130">
        <v>20132.4</v>
      </c>
      <c r="D176" s="130">
        <v>0</v>
      </c>
      <c r="E176" s="130">
        <v>-20132.4</v>
      </c>
      <c r="F176" s="129">
        <v>0</v>
      </c>
      <c r="G176" s="129">
        <v>0</v>
      </c>
      <c r="H176" s="129">
        <v>0</v>
      </c>
      <c r="I176" s="129">
        <v>0</v>
      </c>
      <c r="J176" s="129">
        <v>0</v>
      </c>
      <c r="K176" s="130">
        <v>-20132.4</v>
      </c>
    </row>
    <row r="177" spans="1:11" ht="12.75">
      <c r="A177" s="128" t="s">
        <v>653</v>
      </c>
      <c r="B177" s="129" t="s">
        <v>521</v>
      </c>
      <c r="C177" s="130">
        <v>108085</v>
      </c>
      <c r="D177" s="129">
        <v>0</v>
      </c>
      <c r="E177" s="130">
        <v>-108085</v>
      </c>
      <c r="F177" s="129">
        <v>0</v>
      </c>
      <c r="G177" s="129">
        <v>0</v>
      </c>
      <c r="H177" s="129">
        <v>0</v>
      </c>
      <c r="I177" s="129">
        <v>0</v>
      </c>
      <c r="J177" s="129">
        <v>0</v>
      </c>
      <c r="K177" s="130">
        <v>-108085</v>
      </c>
    </row>
    <row r="178" spans="1:11" ht="12.75">
      <c r="A178" s="128" t="s">
        <v>653</v>
      </c>
      <c r="B178" s="129" t="s">
        <v>522</v>
      </c>
      <c r="C178" s="130">
        <v>201000</v>
      </c>
      <c r="D178" s="130">
        <v>0</v>
      </c>
      <c r="E178" s="130">
        <v>-201000</v>
      </c>
      <c r="F178" s="129">
        <v>0</v>
      </c>
      <c r="G178" s="129">
        <v>0</v>
      </c>
      <c r="H178" s="129">
        <v>0</v>
      </c>
      <c r="I178" s="129">
        <v>0</v>
      </c>
      <c r="J178" s="129">
        <v>0</v>
      </c>
      <c r="K178" s="130">
        <v>-201000</v>
      </c>
    </row>
    <row r="179" spans="1:11" ht="12.75">
      <c r="A179" s="128" t="s">
        <v>653</v>
      </c>
      <c r="B179" s="129" t="s">
        <v>523</v>
      </c>
      <c r="C179" s="130">
        <v>149726.5</v>
      </c>
      <c r="D179" s="130">
        <v>149726.6</v>
      </c>
      <c r="E179" s="129">
        <v>0</v>
      </c>
      <c r="F179" s="129">
        <v>0</v>
      </c>
      <c r="G179" s="129">
        <v>0</v>
      </c>
      <c r="H179" s="130">
        <v>17230.6</v>
      </c>
      <c r="I179" s="129">
        <v>0</v>
      </c>
      <c r="J179" s="129">
        <v>0</v>
      </c>
      <c r="K179" s="130">
        <v>17230.6</v>
      </c>
    </row>
    <row r="180" spans="1:11" ht="12.75">
      <c r="A180" s="128" t="s">
        <v>653</v>
      </c>
      <c r="B180" s="129" t="s">
        <v>524</v>
      </c>
      <c r="C180" s="130">
        <v>48125.95</v>
      </c>
      <c r="D180" s="130">
        <v>41796</v>
      </c>
      <c r="E180" s="130">
        <v>-6329.95</v>
      </c>
      <c r="F180" s="129">
        <v>0</v>
      </c>
      <c r="G180" s="129">
        <v>0</v>
      </c>
      <c r="H180" s="129">
        <v>0</v>
      </c>
      <c r="I180" s="129">
        <v>0</v>
      </c>
      <c r="J180" s="129">
        <v>0</v>
      </c>
      <c r="K180" s="130">
        <v>-6329.95</v>
      </c>
    </row>
    <row r="181" spans="1:11" ht="12.75">
      <c r="A181" s="128" t="s">
        <v>653</v>
      </c>
      <c r="B181" s="129" t="s">
        <v>525</v>
      </c>
      <c r="C181" s="130">
        <v>9985689</v>
      </c>
      <c r="D181" s="129">
        <v>0</v>
      </c>
      <c r="E181" s="130">
        <v>-9985689</v>
      </c>
      <c r="F181" s="129">
        <v>0</v>
      </c>
      <c r="G181" s="129">
        <v>0</v>
      </c>
      <c r="H181" s="129">
        <v>0</v>
      </c>
      <c r="I181" s="129">
        <v>0</v>
      </c>
      <c r="J181" s="129">
        <v>0</v>
      </c>
      <c r="K181" s="130">
        <v>-9985689</v>
      </c>
    </row>
    <row r="182" spans="1:11" ht="12.75">
      <c r="A182" s="128" t="s">
        <v>653</v>
      </c>
      <c r="B182" s="129" t="s">
        <v>526</v>
      </c>
      <c r="C182" s="130">
        <v>31213</v>
      </c>
      <c r="D182" s="130">
        <v>9363.9</v>
      </c>
      <c r="E182" s="130">
        <v>-21849.1</v>
      </c>
      <c r="F182" s="129">
        <v>0</v>
      </c>
      <c r="G182" s="129">
        <v>0</v>
      </c>
      <c r="H182" s="129">
        <v>0</v>
      </c>
      <c r="I182" s="129">
        <v>0</v>
      </c>
      <c r="J182" s="129">
        <v>0</v>
      </c>
      <c r="K182" s="130">
        <v>-21849.1</v>
      </c>
    </row>
    <row r="183" spans="1:11" ht="12.75">
      <c r="A183" s="128" t="s">
        <v>653</v>
      </c>
      <c r="B183" s="129" t="s">
        <v>527</v>
      </c>
      <c r="C183" s="130">
        <v>8658.1</v>
      </c>
      <c r="D183" s="130">
        <v>14710.5</v>
      </c>
      <c r="E183" s="130">
        <v>6052.4</v>
      </c>
      <c r="F183" s="129">
        <v>0</v>
      </c>
      <c r="G183" s="129">
        <v>0</v>
      </c>
      <c r="H183" s="129">
        <v>0</v>
      </c>
      <c r="I183" s="129">
        <v>0</v>
      </c>
      <c r="J183" s="129">
        <v>0</v>
      </c>
      <c r="K183" s="130">
        <v>6052.4</v>
      </c>
    </row>
    <row r="184" spans="1:11" ht="12.75">
      <c r="A184" s="128" t="s">
        <v>653</v>
      </c>
      <c r="B184" s="129" t="s">
        <v>529</v>
      </c>
      <c r="C184" s="130">
        <v>96941</v>
      </c>
      <c r="D184" s="129">
        <v>0</v>
      </c>
      <c r="E184" s="130">
        <v>-96941</v>
      </c>
      <c r="F184" s="129">
        <v>0</v>
      </c>
      <c r="G184" s="129">
        <v>0</v>
      </c>
      <c r="H184" s="129">
        <v>0</v>
      </c>
      <c r="I184" s="129">
        <v>0</v>
      </c>
      <c r="J184" s="129">
        <v>0</v>
      </c>
      <c r="K184" s="130">
        <v>-96941</v>
      </c>
    </row>
    <row r="185" spans="1:11" ht="12.75">
      <c r="A185" s="128" t="s">
        <v>653</v>
      </c>
      <c r="B185" s="129" t="s">
        <v>530</v>
      </c>
      <c r="C185" s="130">
        <v>232418</v>
      </c>
      <c r="D185" s="129">
        <v>0</v>
      </c>
      <c r="E185" s="130">
        <v>-232418</v>
      </c>
      <c r="F185" s="129">
        <v>0</v>
      </c>
      <c r="G185" s="129">
        <v>0</v>
      </c>
      <c r="H185" s="129">
        <v>0</v>
      </c>
      <c r="I185" s="129">
        <v>0</v>
      </c>
      <c r="J185" s="129">
        <v>0</v>
      </c>
      <c r="K185" s="130">
        <v>-232418</v>
      </c>
    </row>
    <row r="186" spans="1:11" ht="12.75">
      <c r="A186" s="128" t="s">
        <v>653</v>
      </c>
      <c r="B186" s="129" t="s">
        <v>531</v>
      </c>
      <c r="C186" s="130">
        <v>113737</v>
      </c>
      <c r="D186" s="129">
        <v>0</v>
      </c>
      <c r="E186" s="130">
        <v>-113737</v>
      </c>
      <c r="F186" s="129">
        <v>0</v>
      </c>
      <c r="G186" s="129">
        <v>0</v>
      </c>
      <c r="H186" s="129">
        <v>0</v>
      </c>
      <c r="I186" s="129">
        <v>0</v>
      </c>
      <c r="J186" s="129">
        <v>0</v>
      </c>
      <c r="K186" s="130">
        <v>-113737</v>
      </c>
    </row>
    <row r="187" spans="1:11" ht="12.75">
      <c r="A187" s="128" t="s">
        <v>653</v>
      </c>
      <c r="B187" s="129" t="s">
        <v>532</v>
      </c>
      <c r="C187" s="130">
        <v>21373</v>
      </c>
      <c r="D187" s="129">
        <v>0</v>
      </c>
      <c r="E187" s="130">
        <v>-21373</v>
      </c>
      <c r="F187" s="129">
        <v>0</v>
      </c>
      <c r="G187" s="129">
        <v>0</v>
      </c>
      <c r="H187" s="129">
        <v>0</v>
      </c>
      <c r="I187" s="129">
        <v>0</v>
      </c>
      <c r="J187" s="129">
        <v>0</v>
      </c>
      <c r="K187" s="130">
        <v>-21373</v>
      </c>
    </row>
    <row r="188" spans="1:11" ht="12.75">
      <c r="A188" s="128" t="s">
        <v>653</v>
      </c>
      <c r="B188" s="129" t="s">
        <v>533</v>
      </c>
      <c r="C188" s="130">
        <v>108589</v>
      </c>
      <c r="D188" s="129">
        <v>0</v>
      </c>
      <c r="E188" s="130">
        <v>-108589</v>
      </c>
      <c r="F188" s="129">
        <v>0</v>
      </c>
      <c r="G188" s="129">
        <v>0</v>
      </c>
      <c r="H188" s="129">
        <v>0</v>
      </c>
      <c r="I188" s="129">
        <v>0</v>
      </c>
      <c r="J188" s="129">
        <v>0</v>
      </c>
      <c r="K188" s="130">
        <v>-108589</v>
      </c>
    </row>
    <row r="189" spans="1:11" ht="12.75">
      <c r="A189" s="128" t="s">
        <v>653</v>
      </c>
      <c r="B189" s="129" t="s">
        <v>534</v>
      </c>
      <c r="C189" s="130">
        <v>109366</v>
      </c>
      <c r="D189" s="129">
        <v>0</v>
      </c>
      <c r="E189" s="130">
        <v>-109366</v>
      </c>
      <c r="F189" s="129">
        <v>0</v>
      </c>
      <c r="G189" s="129">
        <v>0</v>
      </c>
      <c r="H189" s="129">
        <v>0</v>
      </c>
      <c r="I189" s="129">
        <v>0</v>
      </c>
      <c r="J189" s="129">
        <v>0</v>
      </c>
      <c r="K189" s="130">
        <v>-109366</v>
      </c>
    </row>
    <row r="190" spans="1:11" ht="12.75">
      <c r="A190" s="128" t="s">
        <v>653</v>
      </c>
      <c r="B190" s="129" t="s">
        <v>535</v>
      </c>
      <c r="C190" s="130">
        <v>298150</v>
      </c>
      <c r="D190" s="129">
        <v>0</v>
      </c>
      <c r="E190" s="130">
        <v>-298150</v>
      </c>
      <c r="F190" s="129">
        <v>0</v>
      </c>
      <c r="G190" s="129">
        <v>0</v>
      </c>
      <c r="H190" s="129">
        <v>0</v>
      </c>
      <c r="I190" s="129">
        <v>0</v>
      </c>
      <c r="J190" s="129">
        <v>0</v>
      </c>
      <c r="K190" s="130">
        <v>-298150</v>
      </c>
    </row>
    <row r="191" spans="1:11" ht="12.75">
      <c r="A191" s="128" t="s">
        <v>653</v>
      </c>
      <c r="B191" s="129" t="s">
        <v>536</v>
      </c>
      <c r="C191" s="130">
        <v>242801</v>
      </c>
      <c r="D191" s="130">
        <v>58612.16</v>
      </c>
      <c r="E191" s="130">
        <v>0</v>
      </c>
      <c r="F191" s="129">
        <v>0</v>
      </c>
      <c r="G191" s="129">
        <v>0</v>
      </c>
      <c r="H191" s="129">
        <v>0</v>
      </c>
      <c r="I191" s="129">
        <v>0</v>
      </c>
      <c r="J191" s="129">
        <v>0</v>
      </c>
      <c r="K191" s="130">
        <v>0</v>
      </c>
    </row>
    <row r="192" spans="1:11" ht="12.75">
      <c r="A192" s="128" t="s">
        <v>653</v>
      </c>
      <c r="B192" s="129" t="s">
        <v>537</v>
      </c>
      <c r="C192" s="130">
        <v>103402.61</v>
      </c>
      <c r="D192" s="130">
        <v>28928.52</v>
      </c>
      <c r="E192" s="130">
        <v>0</v>
      </c>
      <c r="F192" s="129">
        <v>0</v>
      </c>
      <c r="G192" s="129">
        <v>0</v>
      </c>
      <c r="H192" s="130">
        <v>2892.85</v>
      </c>
      <c r="I192" s="129">
        <v>0</v>
      </c>
      <c r="J192" s="129">
        <v>0</v>
      </c>
      <c r="K192" s="130">
        <v>2892.85</v>
      </c>
    </row>
    <row r="193" spans="1:11" ht="12.75">
      <c r="A193" s="128" t="s">
        <v>653</v>
      </c>
      <c r="B193" s="129" t="s">
        <v>538</v>
      </c>
      <c r="C193" s="130">
        <v>873629</v>
      </c>
      <c r="D193" s="130">
        <v>111824.51</v>
      </c>
      <c r="E193" s="130">
        <v>0</v>
      </c>
      <c r="F193" s="129">
        <v>0</v>
      </c>
      <c r="G193" s="129">
        <v>0</v>
      </c>
      <c r="H193" s="130">
        <v>18346.21</v>
      </c>
      <c r="I193" s="129">
        <v>0</v>
      </c>
      <c r="J193" s="129">
        <v>0</v>
      </c>
      <c r="K193" s="130">
        <v>18346.21</v>
      </c>
    </row>
    <row r="194" spans="1:11" ht="12.75">
      <c r="A194" s="128" t="s">
        <v>653</v>
      </c>
      <c r="B194" s="129" t="s">
        <v>539</v>
      </c>
      <c r="C194" s="130">
        <v>125940.23</v>
      </c>
      <c r="D194" s="130">
        <v>44020.9</v>
      </c>
      <c r="E194" s="129">
        <v>0</v>
      </c>
      <c r="F194" s="129">
        <v>0</v>
      </c>
      <c r="G194" s="129">
        <v>0</v>
      </c>
      <c r="H194" s="130">
        <v>-3144.35</v>
      </c>
      <c r="I194" s="129">
        <v>0</v>
      </c>
      <c r="J194" s="129">
        <v>0</v>
      </c>
      <c r="K194" s="130">
        <v>-3144.35</v>
      </c>
    </row>
    <row r="195" spans="1:11" ht="12.75">
      <c r="A195" s="128" t="s">
        <v>653</v>
      </c>
      <c r="B195" s="129" t="s">
        <v>540</v>
      </c>
      <c r="C195" s="130">
        <v>313855</v>
      </c>
      <c r="D195" s="130">
        <v>110476.96</v>
      </c>
      <c r="E195" s="129">
        <v>0</v>
      </c>
      <c r="F195" s="129">
        <v>0</v>
      </c>
      <c r="G195" s="129">
        <v>0</v>
      </c>
      <c r="H195" s="130">
        <v>-15065.04</v>
      </c>
      <c r="I195" s="129">
        <v>0</v>
      </c>
      <c r="J195" s="129">
        <v>0</v>
      </c>
      <c r="K195" s="130">
        <v>-15065.04</v>
      </c>
    </row>
    <row r="196" spans="1:11" ht="12.75">
      <c r="A196" s="128" t="s">
        <v>653</v>
      </c>
      <c r="B196" s="129" t="s">
        <v>541</v>
      </c>
      <c r="C196" s="130">
        <v>463718.17</v>
      </c>
      <c r="D196" s="130">
        <v>65619</v>
      </c>
      <c r="E196" s="129">
        <v>0</v>
      </c>
      <c r="F196" s="129">
        <v>0</v>
      </c>
      <c r="G196" s="129">
        <v>0</v>
      </c>
      <c r="H196" s="130">
        <v>4593.33</v>
      </c>
      <c r="I196" s="129">
        <v>0</v>
      </c>
      <c r="J196" s="129">
        <v>0</v>
      </c>
      <c r="K196" s="130">
        <v>4593.33</v>
      </c>
    </row>
    <row r="197" spans="1:11" ht="12.75">
      <c r="A197" s="128" t="s">
        <v>653</v>
      </c>
      <c r="B197" s="129" t="s">
        <v>541</v>
      </c>
      <c r="C197" s="130">
        <v>115885.73</v>
      </c>
      <c r="D197" s="130">
        <v>31742</v>
      </c>
      <c r="E197" s="130">
        <v>-84143.73</v>
      </c>
      <c r="F197" s="129">
        <v>0</v>
      </c>
      <c r="G197" s="129">
        <v>0</v>
      </c>
      <c r="H197" s="130">
        <v>0</v>
      </c>
      <c r="I197" s="129">
        <v>0</v>
      </c>
      <c r="J197" s="129">
        <v>0</v>
      </c>
      <c r="K197" s="130">
        <v>-84143.73</v>
      </c>
    </row>
    <row r="198" spans="1:11" ht="12.75">
      <c r="A198" s="128" t="s">
        <v>653</v>
      </c>
      <c r="B198" s="129" t="s">
        <v>542</v>
      </c>
      <c r="C198" s="131">
        <v>114014.25</v>
      </c>
      <c r="D198" s="131">
        <v>97800</v>
      </c>
      <c r="E198" s="131">
        <v>-16214.25</v>
      </c>
      <c r="F198" s="129">
        <v>0</v>
      </c>
      <c r="G198" s="129">
        <v>0</v>
      </c>
      <c r="H198" s="131">
        <v>0</v>
      </c>
      <c r="I198" s="132">
        <v>0</v>
      </c>
      <c r="J198" s="129">
        <v>0</v>
      </c>
      <c r="K198" s="131">
        <v>-16214.25</v>
      </c>
    </row>
    <row r="199" spans="1:11" ht="12.75">
      <c r="A199" s="128" t="s">
        <v>653</v>
      </c>
      <c r="B199" s="129" t="s">
        <v>543</v>
      </c>
      <c r="C199" s="131">
        <v>320513</v>
      </c>
      <c r="D199" s="131">
        <v>84487.23</v>
      </c>
      <c r="E199" s="131">
        <v>-236025.77</v>
      </c>
      <c r="F199" s="129">
        <v>0</v>
      </c>
      <c r="G199" s="129">
        <v>0</v>
      </c>
      <c r="H199" s="131">
        <v>0</v>
      </c>
      <c r="I199" s="132">
        <v>0</v>
      </c>
      <c r="J199" s="129">
        <v>0</v>
      </c>
      <c r="K199" s="131">
        <v>-236025.77</v>
      </c>
    </row>
    <row r="200" spans="1:11" ht="12.75">
      <c r="A200" s="128" t="s">
        <v>653</v>
      </c>
      <c r="B200" s="129" t="s">
        <v>544</v>
      </c>
      <c r="C200" s="131">
        <v>472361</v>
      </c>
      <c r="D200" s="131">
        <v>0</v>
      </c>
      <c r="E200" s="131">
        <v>-472361</v>
      </c>
      <c r="F200" s="129">
        <v>0</v>
      </c>
      <c r="G200" s="129">
        <v>0</v>
      </c>
      <c r="H200" s="132">
        <v>0</v>
      </c>
      <c r="I200" s="132">
        <v>0</v>
      </c>
      <c r="J200" s="129">
        <v>0</v>
      </c>
      <c r="K200" s="131">
        <v>-472361</v>
      </c>
    </row>
    <row r="201" spans="1:11" ht="12.75">
      <c r="A201" s="128" t="s">
        <v>653</v>
      </c>
      <c r="B201" s="129" t="s">
        <v>545</v>
      </c>
      <c r="C201" s="131">
        <v>7264</v>
      </c>
      <c r="D201" s="131">
        <v>0</v>
      </c>
      <c r="E201" s="131">
        <v>-7264</v>
      </c>
      <c r="F201" s="129">
        <v>0</v>
      </c>
      <c r="G201" s="129">
        <v>0</v>
      </c>
      <c r="H201" s="132">
        <v>0</v>
      </c>
      <c r="I201" s="132">
        <v>0</v>
      </c>
      <c r="J201" s="129">
        <v>0</v>
      </c>
      <c r="K201" s="131">
        <v>-7264</v>
      </c>
    </row>
    <row r="202" spans="1:11" ht="12.75">
      <c r="A202" s="128" t="s">
        <v>653</v>
      </c>
      <c r="B202" s="129" t="s">
        <v>546</v>
      </c>
      <c r="C202" s="131">
        <v>2542722</v>
      </c>
      <c r="D202" s="131">
        <v>0</v>
      </c>
      <c r="E202" s="131">
        <v>-2542722</v>
      </c>
      <c r="F202" s="129">
        <v>0</v>
      </c>
      <c r="G202" s="129">
        <v>0</v>
      </c>
      <c r="H202" s="132">
        <v>0</v>
      </c>
      <c r="I202" s="132">
        <v>0</v>
      </c>
      <c r="J202" s="129">
        <v>0</v>
      </c>
      <c r="K202" s="131">
        <v>-2542722</v>
      </c>
    </row>
    <row r="203" spans="1:11" ht="12.75">
      <c r="A203" s="128" t="s">
        <v>653</v>
      </c>
      <c r="B203" s="129" t="s">
        <v>547</v>
      </c>
      <c r="C203" s="131">
        <v>217450</v>
      </c>
      <c r="D203" s="131">
        <v>29671.05</v>
      </c>
      <c r="E203" s="131">
        <v>-187778.95</v>
      </c>
      <c r="F203" s="129">
        <v>0</v>
      </c>
      <c r="G203" s="129">
        <v>0</v>
      </c>
      <c r="H203" s="132">
        <v>0</v>
      </c>
      <c r="I203" s="132">
        <v>0</v>
      </c>
      <c r="J203" s="129">
        <v>0</v>
      </c>
      <c r="K203" s="131">
        <v>-187778.95</v>
      </c>
    </row>
    <row r="204" spans="1:11" ht="12.75">
      <c r="A204" s="128" t="s">
        <v>653</v>
      </c>
      <c r="B204" s="129" t="s">
        <v>548</v>
      </c>
      <c r="C204" s="131">
        <v>34469</v>
      </c>
      <c r="D204" s="131">
        <v>0</v>
      </c>
      <c r="E204" s="131">
        <v>-34469</v>
      </c>
      <c r="F204" s="129">
        <v>0</v>
      </c>
      <c r="G204" s="129">
        <v>0</v>
      </c>
      <c r="H204" s="132">
        <v>0</v>
      </c>
      <c r="I204" s="132">
        <v>0</v>
      </c>
      <c r="J204" s="129">
        <v>0</v>
      </c>
      <c r="K204" s="131">
        <v>-34469</v>
      </c>
    </row>
    <row r="205" spans="1:11" ht="12.75">
      <c r="A205" s="128" t="s">
        <v>653</v>
      </c>
      <c r="B205" s="129" t="s">
        <v>549</v>
      </c>
      <c r="C205" s="131">
        <v>8602789.42</v>
      </c>
      <c r="D205" s="131">
        <v>2243326.54</v>
      </c>
      <c r="E205" s="131">
        <v>0</v>
      </c>
      <c r="F205" s="129">
        <v>0</v>
      </c>
      <c r="G205" s="129">
        <v>0</v>
      </c>
      <c r="H205" s="131">
        <v>-271787.64</v>
      </c>
      <c r="I205" s="132">
        <v>0</v>
      </c>
      <c r="J205" s="129">
        <v>0</v>
      </c>
      <c r="K205" s="131">
        <v>-271787.64</v>
      </c>
    </row>
    <row r="206" spans="1:11" ht="12.75">
      <c r="A206" s="128" t="s">
        <v>653</v>
      </c>
      <c r="B206" s="129" t="s">
        <v>549</v>
      </c>
      <c r="C206" s="131">
        <v>57535.24</v>
      </c>
      <c r="D206" s="131">
        <v>38317.76</v>
      </c>
      <c r="E206" s="131">
        <v>-19217.48</v>
      </c>
      <c r="F206" s="129">
        <v>0</v>
      </c>
      <c r="G206" s="129">
        <v>0</v>
      </c>
      <c r="H206" s="131">
        <v>0</v>
      </c>
      <c r="I206" s="132">
        <v>0</v>
      </c>
      <c r="J206" s="129">
        <v>0</v>
      </c>
      <c r="K206" s="131">
        <v>-19217.48</v>
      </c>
    </row>
    <row r="207" spans="1:11" ht="12.75">
      <c r="A207" s="128" t="s">
        <v>653</v>
      </c>
      <c r="B207" s="129" t="s">
        <v>550</v>
      </c>
      <c r="C207" s="131">
        <v>1203079</v>
      </c>
      <c r="D207" s="131">
        <v>404234.54</v>
      </c>
      <c r="E207" s="131">
        <v>0</v>
      </c>
      <c r="F207" s="129">
        <v>0</v>
      </c>
      <c r="G207" s="129">
        <v>0</v>
      </c>
      <c r="H207" s="131">
        <v>-101058.64</v>
      </c>
      <c r="I207" s="132">
        <v>0</v>
      </c>
      <c r="J207" s="129">
        <v>0</v>
      </c>
      <c r="K207" s="131">
        <v>-101058.64</v>
      </c>
    </row>
    <row r="208" spans="1:11" ht="12.75">
      <c r="A208" s="128" t="s">
        <v>653</v>
      </c>
      <c r="B208" s="129" t="s">
        <v>550</v>
      </c>
      <c r="C208" s="131">
        <v>1006243.65</v>
      </c>
      <c r="D208" s="131">
        <v>340701.98</v>
      </c>
      <c r="E208" s="131">
        <v>-665541.67</v>
      </c>
      <c r="F208" s="129">
        <v>0</v>
      </c>
      <c r="G208" s="129">
        <v>0</v>
      </c>
      <c r="H208" s="131">
        <v>0</v>
      </c>
      <c r="I208" s="132">
        <v>0</v>
      </c>
      <c r="J208" s="129">
        <v>0</v>
      </c>
      <c r="K208" s="131">
        <v>-665541.67</v>
      </c>
    </row>
    <row r="209" spans="1:11" ht="12.75">
      <c r="A209" s="128" t="s">
        <v>653</v>
      </c>
      <c r="B209" s="129" t="s">
        <v>551</v>
      </c>
      <c r="C209" s="131">
        <v>5415089.21</v>
      </c>
      <c r="D209" s="131">
        <v>1626813.9</v>
      </c>
      <c r="E209" s="131">
        <v>0</v>
      </c>
      <c r="F209" s="129">
        <v>0</v>
      </c>
      <c r="G209" s="129">
        <v>0</v>
      </c>
      <c r="H209" s="131">
        <v>-334039.12</v>
      </c>
      <c r="I209" s="132">
        <v>0</v>
      </c>
      <c r="J209" s="129">
        <v>0</v>
      </c>
      <c r="K209" s="131">
        <v>-334039.12</v>
      </c>
    </row>
    <row r="210" spans="1:11" ht="12.75">
      <c r="A210" s="128" t="s">
        <v>653</v>
      </c>
      <c r="B210" s="129" t="s">
        <v>551</v>
      </c>
      <c r="C210" s="131">
        <v>1988554.34</v>
      </c>
      <c r="D210" s="131">
        <v>612000</v>
      </c>
      <c r="E210" s="131">
        <v>-1376554.34</v>
      </c>
      <c r="F210" s="129">
        <v>0</v>
      </c>
      <c r="G210" s="129">
        <v>0</v>
      </c>
      <c r="H210" s="131">
        <v>0</v>
      </c>
      <c r="I210" s="132">
        <v>0</v>
      </c>
      <c r="J210" s="129">
        <v>0</v>
      </c>
      <c r="K210" s="131">
        <v>-1376554.34</v>
      </c>
    </row>
    <row r="211" spans="1:11" ht="12.75">
      <c r="A211" s="128" t="s">
        <v>653</v>
      </c>
      <c r="B211" s="129" t="s">
        <v>552</v>
      </c>
      <c r="C211" s="131">
        <v>100139</v>
      </c>
      <c r="D211" s="131">
        <v>100139</v>
      </c>
      <c r="E211" s="131">
        <v>0</v>
      </c>
      <c r="F211" s="129">
        <v>0</v>
      </c>
      <c r="G211" s="129">
        <v>0</v>
      </c>
      <c r="H211" s="131">
        <v>0</v>
      </c>
      <c r="I211" s="132">
        <v>0</v>
      </c>
      <c r="J211" s="129">
        <v>0</v>
      </c>
      <c r="K211" s="131">
        <v>0</v>
      </c>
    </row>
    <row r="212" spans="1:11" ht="12.75">
      <c r="A212" s="128" t="s">
        <v>653</v>
      </c>
      <c r="B212" s="129" t="s">
        <v>553</v>
      </c>
      <c r="C212" s="131">
        <v>1042945</v>
      </c>
      <c r="D212" s="131">
        <v>0</v>
      </c>
      <c r="E212" s="131">
        <v>-1042945</v>
      </c>
      <c r="F212" s="129">
        <v>0</v>
      </c>
      <c r="G212" s="129">
        <v>0</v>
      </c>
      <c r="H212" s="131">
        <v>0</v>
      </c>
      <c r="I212" s="132">
        <v>0</v>
      </c>
      <c r="J212" s="129">
        <v>0</v>
      </c>
      <c r="K212" s="131">
        <v>-1042945</v>
      </c>
    </row>
    <row r="213" spans="1:11" ht="12.75">
      <c r="A213" s="128" t="s">
        <v>653</v>
      </c>
      <c r="B213" s="129" t="s">
        <v>554</v>
      </c>
      <c r="C213" s="131">
        <v>576080</v>
      </c>
      <c r="D213" s="131">
        <v>0</v>
      </c>
      <c r="E213" s="131">
        <v>-576080</v>
      </c>
      <c r="F213" s="129">
        <v>0</v>
      </c>
      <c r="G213" s="129">
        <v>0</v>
      </c>
      <c r="H213" s="132">
        <v>0</v>
      </c>
      <c r="I213" s="132">
        <v>0</v>
      </c>
      <c r="J213" s="129">
        <v>0</v>
      </c>
      <c r="K213" s="131">
        <v>-576080</v>
      </c>
    </row>
    <row r="214" spans="1:11" ht="12.75">
      <c r="A214" s="128" t="s">
        <v>653</v>
      </c>
      <c r="B214" s="129" t="s">
        <v>555</v>
      </c>
      <c r="C214" s="131">
        <v>61398</v>
      </c>
      <c r="D214" s="131">
        <v>0</v>
      </c>
      <c r="E214" s="131">
        <v>-61398</v>
      </c>
      <c r="F214" s="129">
        <v>0</v>
      </c>
      <c r="G214" s="129">
        <v>0</v>
      </c>
      <c r="H214" s="132">
        <v>0</v>
      </c>
      <c r="I214" s="132">
        <v>0</v>
      </c>
      <c r="J214" s="129">
        <v>0</v>
      </c>
      <c r="K214" s="131">
        <v>-61398</v>
      </c>
    </row>
    <row r="215" spans="1:11" ht="12.75">
      <c r="A215" s="128" t="s">
        <v>653</v>
      </c>
      <c r="B215" s="129" t="s">
        <v>556</v>
      </c>
      <c r="C215" s="131">
        <v>61626</v>
      </c>
      <c r="D215" s="132">
        <v>0</v>
      </c>
      <c r="E215" s="131">
        <v>-61626</v>
      </c>
      <c r="F215" s="129">
        <v>0</v>
      </c>
      <c r="G215" s="129">
        <v>0</v>
      </c>
      <c r="H215" s="132">
        <v>0</v>
      </c>
      <c r="I215" s="132">
        <v>0</v>
      </c>
      <c r="J215" s="129">
        <v>0</v>
      </c>
      <c r="K215" s="131">
        <v>-61626</v>
      </c>
    </row>
    <row r="216" spans="1:11" ht="12.75">
      <c r="A216" s="128" t="s">
        <v>653</v>
      </c>
      <c r="B216" s="129" t="s">
        <v>557</v>
      </c>
      <c r="C216" s="131">
        <v>880151</v>
      </c>
      <c r="D216" s="132">
        <v>0</v>
      </c>
      <c r="E216" s="131">
        <v>-880151</v>
      </c>
      <c r="F216" s="129">
        <v>0</v>
      </c>
      <c r="G216" s="129">
        <v>0</v>
      </c>
      <c r="H216" s="132">
        <v>0</v>
      </c>
      <c r="I216" s="132">
        <v>0</v>
      </c>
      <c r="J216" s="129">
        <v>0</v>
      </c>
      <c r="K216" s="131">
        <v>-880151</v>
      </c>
    </row>
    <row r="217" spans="1:11" ht="12.75">
      <c r="A217" s="128" t="s">
        <v>653</v>
      </c>
      <c r="B217" s="129" t="s">
        <v>558</v>
      </c>
      <c r="C217" s="131">
        <v>1999574</v>
      </c>
      <c r="D217" s="131">
        <v>691852.6</v>
      </c>
      <c r="E217" s="131">
        <v>-1307721.4</v>
      </c>
      <c r="F217" s="129">
        <v>0</v>
      </c>
      <c r="G217" s="132">
        <v>0</v>
      </c>
      <c r="H217" s="132">
        <v>0</v>
      </c>
      <c r="I217" s="132">
        <v>0</v>
      </c>
      <c r="J217" s="129">
        <v>0</v>
      </c>
      <c r="K217" s="131">
        <v>-1307721.4</v>
      </c>
    </row>
    <row r="218" spans="1:11" ht="12.75">
      <c r="A218" s="128" t="s">
        <v>653</v>
      </c>
      <c r="B218" s="129" t="s">
        <v>559</v>
      </c>
      <c r="C218" s="131">
        <v>598753</v>
      </c>
      <c r="D218" s="131">
        <v>223873.75</v>
      </c>
      <c r="E218" s="131">
        <v>-374879.25</v>
      </c>
      <c r="F218" s="129">
        <v>0</v>
      </c>
      <c r="G218" s="132">
        <v>0</v>
      </c>
      <c r="H218" s="132">
        <v>0</v>
      </c>
      <c r="I218" s="132">
        <v>0</v>
      </c>
      <c r="J218" s="129">
        <v>0</v>
      </c>
      <c r="K218" s="131">
        <v>-374879.25</v>
      </c>
    </row>
    <row r="219" spans="1:11" ht="12.75">
      <c r="A219" s="128" t="s">
        <v>653</v>
      </c>
      <c r="B219" s="129" t="s">
        <v>560</v>
      </c>
      <c r="C219" s="131">
        <v>159156</v>
      </c>
      <c r="D219" s="131">
        <v>75217.13</v>
      </c>
      <c r="E219" s="131">
        <v>-83938.87</v>
      </c>
      <c r="F219" s="129">
        <v>0</v>
      </c>
      <c r="G219" s="132">
        <v>0</v>
      </c>
      <c r="H219" s="132">
        <v>0</v>
      </c>
      <c r="I219" s="132">
        <v>0</v>
      </c>
      <c r="J219" s="129">
        <v>0</v>
      </c>
      <c r="K219" s="131">
        <v>-83938.87</v>
      </c>
    </row>
    <row r="220" spans="1:11" ht="12.75">
      <c r="A220" s="128" t="s">
        <v>653</v>
      </c>
      <c r="B220" s="129" t="s">
        <v>561</v>
      </c>
      <c r="C220" s="131">
        <v>38085</v>
      </c>
      <c r="D220" s="131">
        <v>19514.75</v>
      </c>
      <c r="E220" s="131">
        <v>-18570.25</v>
      </c>
      <c r="F220" s="129">
        <v>0</v>
      </c>
      <c r="G220" s="132">
        <v>0</v>
      </c>
      <c r="H220" s="132">
        <v>0</v>
      </c>
      <c r="I220" s="132">
        <v>0</v>
      </c>
      <c r="J220" s="129">
        <v>0</v>
      </c>
      <c r="K220" s="131">
        <v>-18570.25</v>
      </c>
    </row>
    <row r="221" spans="1:11" ht="12.75">
      <c r="A221" s="128" t="s">
        <v>653</v>
      </c>
      <c r="B221" s="129" t="s">
        <v>562</v>
      </c>
      <c r="C221" s="131">
        <v>905576.09</v>
      </c>
      <c r="D221" s="131">
        <v>1558507.7</v>
      </c>
      <c r="E221" s="131">
        <v>0</v>
      </c>
      <c r="F221" s="129">
        <v>0</v>
      </c>
      <c r="G221" s="132">
        <v>0</v>
      </c>
      <c r="H221" s="131">
        <v>34233.12</v>
      </c>
      <c r="I221" s="132">
        <v>0</v>
      </c>
      <c r="J221" s="129">
        <v>0</v>
      </c>
      <c r="K221" s="131">
        <v>34233.12</v>
      </c>
    </row>
    <row r="222" spans="1:11" ht="12.75">
      <c r="A222" s="128" t="s">
        <v>653</v>
      </c>
      <c r="B222" s="129" t="s">
        <v>562</v>
      </c>
      <c r="C222" s="131">
        <v>44122.39</v>
      </c>
      <c r="D222" s="131">
        <v>43650.5</v>
      </c>
      <c r="E222" s="131">
        <v>-471.89</v>
      </c>
      <c r="F222" s="129">
        <v>0</v>
      </c>
      <c r="G222" s="132">
        <v>0</v>
      </c>
      <c r="H222" s="131">
        <v>0</v>
      </c>
      <c r="I222" s="132">
        <v>0</v>
      </c>
      <c r="J222" s="129">
        <v>0</v>
      </c>
      <c r="K222" s="131">
        <v>-471.89</v>
      </c>
    </row>
    <row r="223" spans="1:11" ht="12.75">
      <c r="A223" s="128" t="s">
        <v>653</v>
      </c>
      <c r="B223" s="129" t="s">
        <v>563</v>
      </c>
      <c r="C223" s="131">
        <v>243925</v>
      </c>
      <c r="D223" s="131">
        <v>0</v>
      </c>
      <c r="E223" s="131">
        <v>-243925</v>
      </c>
      <c r="F223" s="129">
        <v>0</v>
      </c>
      <c r="G223" s="132">
        <v>0</v>
      </c>
      <c r="H223" s="131">
        <v>0</v>
      </c>
      <c r="I223" s="132">
        <v>0</v>
      </c>
      <c r="J223" s="129">
        <v>0</v>
      </c>
      <c r="K223" s="131">
        <v>-243925</v>
      </c>
    </row>
    <row r="224" spans="1:11" ht="12.75">
      <c r="A224" s="128" t="s">
        <v>653</v>
      </c>
      <c r="B224" s="129" t="s">
        <v>564</v>
      </c>
      <c r="C224" s="131">
        <v>99498.83</v>
      </c>
      <c r="D224" s="131">
        <v>55722.5</v>
      </c>
      <c r="E224" s="131">
        <v>0</v>
      </c>
      <c r="F224" s="129">
        <v>0</v>
      </c>
      <c r="G224" s="132">
        <v>0</v>
      </c>
      <c r="H224" s="131">
        <v>-5218.86</v>
      </c>
      <c r="I224" s="132">
        <v>0</v>
      </c>
      <c r="J224" s="129">
        <v>0</v>
      </c>
      <c r="K224" s="131">
        <v>-5218.86</v>
      </c>
    </row>
    <row r="225" spans="1:11" ht="12.75">
      <c r="A225" s="128" t="s">
        <v>653</v>
      </c>
      <c r="B225" s="129" t="s">
        <v>565</v>
      </c>
      <c r="C225" s="131">
        <v>173042</v>
      </c>
      <c r="D225" s="131">
        <v>17304.2</v>
      </c>
      <c r="E225" s="131">
        <v>-155737.8</v>
      </c>
      <c r="F225" s="129">
        <v>0</v>
      </c>
      <c r="G225" s="132">
        <v>0</v>
      </c>
      <c r="H225" s="131">
        <v>0</v>
      </c>
      <c r="I225" s="132">
        <v>0</v>
      </c>
      <c r="J225" s="129">
        <v>0</v>
      </c>
      <c r="K225" s="131">
        <v>-155737.8</v>
      </c>
    </row>
    <row r="226" spans="1:11" ht="12.75">
      <c r="A226" s="128" t="s">
        <v>653</v>
      </c>
      <c r="B226" s="129" t="s">
        <v>566</v>
      </c>
      <c r="C226" s="131">
        <v>216781</v>
      </c>
      <c r="D226" s="131">
        <v>131694.46</v>
      </c>
      <c r="E226" s="131">
        <v>0</v>
      </c>
      <c r="F226" s="129">
        <v>0</v>
      </c>
      <c r="G226" s="132">
        <v>0</v>
      </c>
      <c r="H226" s="131">
        <v>3273.4</v>
      </c>
      <c r="I226" s="132">
        <v>0</v>
      </c>
      <c r="J226" s="129">
        <v>0</v>
      </c>
      <c r="K226" s="131">
        <v>3273.4</v>
      </c>
    </row>
    <row r="227" spans="1:11" ht="12.75">
      <c r="A227" s="128" t="s">
        <v>653</v>
      </c>
      <c r="B227" s="129" t="s">
        <v>567</v>
      </c>
      <c r="C227" s="131">
        <v>211591</v>
      </c>
      <c r="D227" s="131">
        <v>0</v>
      </c>
      <c r="E227" s="131">
        <v>-211591</v>
      </c>
      <c r="F227" s="129">
        <v>0</v>
      </c>
      <c r="G227" s="132">
        <v>0</v>
      </c>
      <c r="H227" s="131">
        <v>0</v>
      </c>
      <c r="I227" s="132">
        <v>0</v>
      </c>
      <c r="J227" s="129">
        <v>0</v>
      </c>
      <c r="K227" s="131">
        <v>-211591</v>
      </c>
    </row>
    <row r="228" spans="1:11" ht="12.75">
      <c r="A228" s="128" t="s">
        <v>653</v>
      </c>
      <c r="B228" s="129" t="s">
        <v>568</v>
      </c>
      <c r="C228" s="131">
        <v>58788</v>
      </c>
      <c r="D228" s="131">
        <v>15496.52</v>
      </c>
      <c r="E228" s="131">
        <v>0</v>
      </c>
      <c r="F228" s="129">
        <v>0</v>
      </c>
      <c r="G228" s="132">
        <v>0</v>
      </c>
      <c r="H228" s="131">
        <v>358.61</v>
      </c>
      <c r="I228" s="132">
        <v>0</v>
      </c>
      <c r="J228" s="129">
        <v>0</v>
      </c>
      <c r="K228" s="131">
        <v>358.61</v>
      </c>
    </row>
    <row r="229" spans="1:11" ht="12.75">
      <c r="A229" s="128" t="s">
        <v>653</v>
      </c>
      <c r="B229" s="129" t="s">
        <v>569</v>
      </c>
      <c r="C229" s="131">
        <v>1977148</v>
      </c>
      <c r="D229" s="131">
        <v>0</v>
      </c>
      <c r="E229" s="131">
        <v>-1977148</v>
      </c>
      <c r="F229" s="129">
        <v>0</v>
      </c>
      <c r="G229" s="132">
        <v>0</v>
      </c>
      <c r="H229" s="131">
        <v>0</v>
      </c>
      <c r="I229" s="132">
        <v>0</v>
      </c>
      <c r="J229" s="129">
        <v>0</v>
      </c>
      <c r="K229" s="131">
        <v>-1977148</v>
      </c>
    </row>
    <row r="230" spans="1:11" ht="12.75">
      <c r="A230" s="128" t="s">
        <v>653</v>
      </c>
      <c r="B230" s="129" t="s">
        <v>570</v>
      </c>
      <c r="C230" s="131">
        <v>20175.59</v>
      </c>
      <c r="D230" s="131">
        <v>16086.47</v>
      </c>
      <c r="E230" s="131">
        <v>0</v>
      </c>
      <c r="F230" s="129">
        <v>0</v>
      </c>
      <c r="G230" s="132">
        <v>0</v>
      </c>
      <c r="H230" s="131">
        <v>-411.31</v>
      </c>
      <c r="I230" s="132">
        <v>0</v>
      </c>
      <c r="J230" s="129">
        <v>0</v>
      </c>
      <c r="K230" s="131">
        <v>-411.31</v>
      </c>
    </row>
    <row r="231" spans="1:11" ht="12.75">
      <c r="A231" s="128" t="s">
        <v>653</v>
      </c>
      <c r="B231" s="129" t="s">
        <v>571</v>
      </c>
      <c r="C231" s="131">
        <v>681341</v>
      </c>
      <c r="D231" s="131">
        <v>0</v>
      </c>
      <c r="E231" s="131">
        <v>-681341</v>
      </c>
      <c r="F231" s="129">
        <v>0</v>
      </c>
      <c r="G231" s="132">
        <v>0</v>
      </c>
      <c r="H231" s="131">
        <v>0</v>
      </c>
      <c r="I231" s="132">
        <v>0</v>
      </c>
      <c r="J231" s="129">
        <v>0</v>
      </c>
      <c r="K231" s="131">
        <v>-681341</v>
      </c>
    </row>
    <row r="232" spans="1:11" ht="12.75">
      <c r="A232" s="128" t="s">
        <v>653</v>
      </c>
      <c r="B232" s="129" t="s">
        <v>572</v>
      </c>
      <c r="C232" s="131">
        <v>195423.21</v>
      </c>
      <c r="D232" s="131">
        <v>180396</v>
      </c>
      <c r="E232" s="131">
        <v>0</v>
      </c>
      <c r="F232" s="129">
        <v>0</v>
      </c>
      <c r="G232" s="132">
        <v>0</v>
      </c>
      <c r="H232" s="131">
        <v>-10884.15</v>
      </c>
      <c r="I232" s="132">
        <v>0</v>
      </c>
      <c r="J232" s="129">
        <v>0</v>
      </c>
      <c r="K232" s="131">
        <v>-10884.15</v>
      </c>
    </row>
    <row r="233" spans="1:11" ht="12.75">
      <c r="A233" s="128" t="s">
        <v>653</v>
      </c>
      <c r="B233" s="129" t="s">
        <v>573</v>
      </c>
      <c r="C233" s="131">
        <v>10164.41</v>
      </c>
      <c r="D233" s="131">
        <v>7230</v>
      </c>
      <c r="E233" s="131">
        <v>0</v>
      </c>
      <c r="F233" s="129">
        <v>0</v>
      </c>
      <c r="G233" s="132">
        <v>0</v>
      </c>
      <c r="H233" s="131">
        <v>2351.2</v>
      </c>
      <c r="I233" s="132">
        <v>0</v>
      </c>
      <c r="J233" s="129">
        <v>0</v>
      </c>
      <c r="K233" s="131">
        <v>2351.2</v>
      </c>
    </row>
    <row r="234" spans="1:11" ht="12.75">
      <c r="A234" s="128" t="s">
        <v>653</v>
      </c>
      <c r="B234" s="129" t="s">
        <v>574</v>
      </c>
      <c r="C234" s="131">
        <v>432948</v>
      </c>
      <c r="D234" s="131">
        <v>173179.2</v>
      </c>
      <c r="E234" s="131">
        <v>-259768.8</v>
      </c>
      <c r="F234" s="129">
        <v>0</v>
      </c>
      <c r="G234" s="132">
        <v>0</v>
      </c>
      <c r="H234" s="131">
        <v>0</v>
      </c>
      <c r="I234" s="132">
        <v>0</v>
      </c>
      <c r="J234" s="129">
        <v>0</v>
      </c>
      <c r="K234" s="131">
        <v>-259768.8</v>
      </c>
    </row>
    <row r="235" spans="1:11" ht="12.75">
      <c r="A235" s="128" t="s">
        <v>653</v>
      </c>
      <c r="B235" s="129" t="s">
        <v>575</v>
      </c>
      <c r="C235" s="131">
        <v>22081.69</v>
      </c>
      <c r="D235" s="131">
        <v>13193.13</v>
      </c>
      <c r="E235" s="131">
        <v>-8888.56</v>
      </c>
      <c r="F235" s="129">
        <v>0</v>
      </c>
      <c r="G235" s="132">
        <v>0</v>
      </c>
      <c r="H235" s="131">
        <v>0</v>
      </c>
      <c r="I235" s="132">
        <v>0</v>
      </c>
      <c r="J235" s="129">
        <v>0</v>
      </c>
      <c r="K235" s="131">
        <v>-8888.56</v>
      </c>
    </row>
    <row r="236" spans="1:11" ht="12.75">
      <c r="A236" s="128" t="s">
        <v>653</v>
      </c>
      <c r="B236" s="129" t="s">
        <v>576</v>
      </c>
      <c r="C236" s="131">
        <v>122690</v>
      </c>
      <c r="D236" s="131">
        <v>0</v>
      </c>
      <c r="E236" s="131">
        <v>-122690</v>
      </c>
      <c r="F236" s="129">
        <v>0</v>
      </c>
      <c r="G236" s="132">
        <v>0</v>
      </c>
      <c r="H236" s="131">
        <v>0</v>
      </c>
      <c r="I236" s="132">
        <v>0</v>
      </c>
      <c r="J236" s="129">
        <v>0</v>
      </c>
      <c r="K236" s="131">
        <v>-122690</v>
      </c>
    </row>
    <row r="237" spans="1:11" ht="12.75">
      <c r="A237" s="128" t="s">
        <v>653</v>
      </c>
      <c r="B237" s="129" t="s">
        <v>577</v>
      </c>
      <c r="C237" s="131">
        <v>9125.2</v>
      </c>
      <c r="D237" s="131">
        <v>2890.44</v>
      </c>
      <c r="E237" s="131">
        <v>0</v>
      </c>
      <c r="F237" s="129">
        <v>0</v>
      </c>
      <c r="G237" s="132">
        <v>0</v>
      </c>
      <c r="H237" s="132">
        <v>343.73</v>
      </c>
      <c r="I237" s="132">
        <v>0</v>
      </c>
      <c r="J237" s="129">
        <v>0</v>
      </c>
      <c r="K237" s="131">
        <v>343.73</v>
      </c>
    </row>
    <row r="238" spans="1:11" ht="12.75">
      <c r="A238" s="128" t="s">
        <v>653</v>
      </c>
      <c r="B238" s="129" t="s">
        <v>578</v>
      </c>
      <c r="C238" s="131">
        <v>26599.24</v>
      </c>
      <c r="D238" s="131">
        <v>11668.8</v>
      </c>
      <c r="E238" s="131">
        <v>-14930.44</v>
      </c>
      <c r="F238" s="129">
        <v>0</v>
      </c>
      <c r="G238" s="132">
        <v>0</v>
      </c>
      <c r="H238" s="131">
        <v>0</v>
      </c>
      <c r="I238" s="132">
        <v>0</v>
      </c>
      <c r="J238" s="129">
        <v>0</v>
      </c>
      <c r="K238" s="131">
        <v>-14930.44</v>
      </c>
    </row>
    <row r="239" spans="1:11" ht="12.75">
      <c r="A239" s="128" t="s">
        <v>653</v>
      </c>
      <c r="B239" s="129" t="s">
        <v>579</v>
      </c>
      <c r="C239" s="131">
        <v>43400</v>
      </c>
      <c r="D239" s="131">
        <v>55862</v>
      </c>
      <c r="E239" s="131">
        <v>12462</v>
      </c>
      <c r="F239" s="129">
        <v>0</v>
      </c>
      <c r="G239" s="132">
        <v>0</v>
      </c>
      <c r="H239" s="131">
        <v>0</v>
      </c>
      <c r="I239" s="132">
        <v>0</v>
      </c>
      <c r="J239" s="129">
        <v>0</v>
      </c>
      <c r="K239" s="131">
        <v>12462</v>
      </c>
    </row>
    <row r="240" spans="1:11" ht="12.75">
      <c r="A240" s="128" t="s">
        <v>653</v>
      </c>
      <c r="B240" s="129" t="s">
        <v>580</v>
      </c>
      <c r="C240" s="131">
        <v>576210</v>
      </c>
      <c r="D240" s="131">
        <v>278914.45</v>
      </c>
      <c r="E240" s="131">
        <v>-297295.55</v>
      </c>
      <c r="F240" s="129">
        <v>0</v>
      </c>
      <c r="G240" s="132">
        <v>0</v>
      </c>
      <c r="H240" s="131">
        <v>0</v>
      </c>
      <c r="I240" s="132">
        <v>0</v>
      </c>
      <c r="J240" s="129">
        <v>0</v>
      </c>
      <c r="K240" s="131">
        <v>-297295.55</v>
      </c>
    </row>
    <row r="241" spans="1:11" ht="12.75">
      <c r="A241" s="128" t="s">
        <v>653</v>
      </c>
      <c r="B241" s="129" t="s">
        <v>581</v>
      </c>
      <c r="C241" s="131">
        <v>210061</v>
      </c>
      <c r="D241" s="131">
        <v>155950.86</v>
      </c>
      <c r="E241" s="131">
        <v>0</v>
      </c>
      <c r="F241" s="129">
        <v>0</v>
      </c>
      <c r="G241" s="132">
        <v>0</v>
      </c>
      <c r="H241" s="131">
        <v>3363.65</v>
      </c>
      <c r="I241" s="132">
        <v>0</v>
      </c>
      <c r="J241" s="129">
        <v>0</v>
      </c>
      <c r="K241" s="131">
        <v>3363.65</v>
      </c>
    </row>
    <row r="242" spans="1:11" ht="12.75">
      <c r="A242" s="128" t="s">
        <v>653</v>
      </c>
      <c r="B242" s="129" t="s">
        <v>581</v>
      </c>
      <c r="C242" s="131">
        <v>80686</v>
      </c>
      <c r="D242" s="131">
        <v>41149.86</v>
      </c>
      <c r="E242" s="131">
        <v>-39536.14</v>
      </c>
      <c r="F242" s="129">
        <v>0</v>
      </c>
      <c r="G242" s="132">
        <v>0</v>
      </c>
      <c r="H242" s="131">
        <v>0</v>
      </c>
      <c r="I242" s="132">
        <v>0</v>
      </c>
      <c r="J242" s="129">
        <v>0</v>
      </c>
      <c r="K242" s="131">
        <v>-39536.14</v>
      </c>
    </row>
    <row r="243" spans="1:11" ht="12.75">
      <c r="A243" s="128" t="s">
        <v>653</v>
      </c>
      <c r="B243" s="129" t="s">
        <v>582</v>
      </c>
      <c r="C243" s="131">
        <v>300076</v>
      </c>
      <c r="D243" s="131">
        <v>155199.31</v>
      </c>
      <c r="E243" s="131">
        <v>-144876.69</v>
      </c>
      <c r="F243" s="129">
        <v>0</v>
      </c>
      <c r="G243" s="132">
        <v>0</v>
      </c>
      <c r="H243" s="131">
        <v>0</v>
      </c>
      <c r="I243" s="132">
        <v>0</v>
      </c>
      <c r="J243" s="129">
        <v>0</v>
      </c>
      <c r="K243" s="131">
        <v>-144876.69</v>
      </c>
    </row>
    <row r="244" spans="1:11" ht="12.75">
      <c r="A244" s="128" t="s">
        <v>653</v>
      </c>
      <c r="B244" s="129" t="s">
        <v>583</v>
      </c>
      <c r="C244" s="131">
        <v>711182.64</v>
      </c>
      <c r="D244" s="131">
        <v>70655.4</v>
      </c>
      <c r="E244" s="131">
        <v>0</v>
      </c>
      <c r="F244" s="129">
        <v>0</v>
      </c>
      <c r="G244" s="132">
        <v>0</v>
      </c>
      <c r="H244" s="131">
        <v>-635.9</v>
      </c>
      <c r="I244" s="132">
        <v>0</v>
      </c>
      <c r="J244" s="129">
        <v>0</v>
      </c>
      <c r="K244" s="131">
        <v>-635.9</v>
      </c>
    </row>
    <row r="245" spans="1:11" ht="12.75">
      <c r="A245" s="128" t="s">
        <v>653</v>
      </c>
      <c r="B245" s="129" t="s">
        <v>583</v>
      </c>
      <c r="C245" s="131">
        <v>503275.5</v>
      </c>
      <c r="D245" s="131">
        <v>50000</v>
      </c>
      <c r="E245" s="131">
        <v>-453275.5</v>
      </c>
      <c r="F245" s="129">
        <v>0</v>
      </c>
      <c r="G245" s="132">
        <v>0</v>
      </c>
      <c r="H245" s="131">
        <v>0</v>
      </c>
      <c r="I245" s="132">
        <v>0</v>
      </c>
      <c r="J245" s="129">
        <v>0</v>
      </c>
      <c r="K245" s="131">
        <v>-453275.5</v>
      </c>
    </row>
    <row r="246" spans="1:11" ht="12.75">
      <c r="A246" s="128" t="s">
        <v>653</v>
      </c>
      <c r="B246" s="129" t="s">
        <v>584</v>
      </c>
      <c r="C246" s="131">
        <v>532117</v>
      </c>
      <c r="D246" s="131">
        <v>469535.5</v>
      </c>
      <c r="E246" s="131">
        <v>-62581.5</v>
      </c>
      <c r="F246" s="129">
        <v>0</v>
      </c>
      <c r="G246" s="132">
        <v>0</v>
      </c>
      <c r="H246" s="131">
        <v>0</v>
      </c>
      <c r="I246" s="132">
        <v>0</v>
      </c>
      <c r="J246" s="129">
        <v>0</v>
      </c>
      <c r="K246" s="131">
        <v>-62581.5</v>
      </c>
    </row>
    <row r="247" spans="1:11" ht="12.75">
      <c r="A247" s="128" t="s">
        <v>653</v>
      </c>
      <c r="B247" s="129" t="s">
        <v>585</v>
      </c>
      <c r="C247" s="131">
        <v>76755</v>
      </c>
      <c r="D247" s="131">
        <v>61404</v>
      </c>
      <c r="E247" s="131">
        <v>0</v>
      </c>
      <c r="F247" s="129">
        <v>0</v>
      </c>
      <c r="G247" s="132">
        <v>0</v>
      </c>
      <c r="H247" s="131">
        <v>-2678.75</v>
      </c>
      <c r="I247" s="132">
        <v>0</v>
      </c>
      <c r="J247" s="129">
        <v>0</v>
      </c>
      <c r="K247" s="131">
        <v>-2678.75</v>
      </c>
    </row>
    <row r="248" spans="1:11" ht="12.75">
      <c r="A248" s="128" t="s">
        <v>653</v>
      </c>
      <c r="B248" s="129" t="s">
        <v>585</v>
      </c>
      <c r="C248" s="131">
        <v>55000</v>
      </c>
      <c r="D248" s="131">
        <v>44000</v>
      </c>
      <c r="E248" s="131">
        <v>-11000</v>
      </c>
      <c r="F248" s="129">
        <v>0</v>
      </c>
      <c r="G248" s="132">
        <v>0</v>
      </c>
      <c r="H248" s="131">
        <v>0</v>
      </c>
      <c r="I248" s="132">
        <v>0</v>
      </c>
      <c r="J248" s="129">
        <v>0</v>
      </c>
      <c r="K248" s="131">
        <v>-11000</v>
      </c>
    </row>
    <row r="249" spans="1:11" ht="12.75">
      <c r="A249" s="128" t="s">
        <v>653</v>
      </c>
      <c r="B249" s="129" t="s">
        <v>586</v>
      </c>
      <c r="C249" s="131">
        <v>1732791</v>
      </c>
      <c r="D249" s="131">
        <v>866395.5</v>
      </c>
      <c r="E249" s="131">
        <v>-866395.5</v>
      </c>
      <c r="F249" s="129">
        <v>0</v>
      </c>
      <c r="G249" s="132">
        <v>0</v>
      </c>
      <c r="H249" s="131">
        <v>0</v>
      </c>
      <c r="I249" s="132">
        <v>0</v>
      </c>
      <c r="J249" s="129">
        <v>0</v>
      </c>
      <c r="K249" s="131">
        <v>-866395.5</v>
      </c>
    </row>
    <row r="250" spans="1:11" ht="12.75">
      <c r="A250" s="128" t="s">
        <v>653</v>
      </c>
      <c r="B250" s="129" t="s">
        <v>587</v>
      </c>
      <c r="C250" s="131">
        <v>159263</v>
      </c>
      <c r="D250" s="131">
        <v>0</v>
      </c>
      <c r="E250" s="131">
        <v>-159263</v>
      </c>
      <c r="F250" s="129">
        <v>0</v>
      </c>
      <c r="G250" s="132">
        <v>0</v>
      </c>
      <c r="H250" s="131">
        <v>0</v>
      </c>
      <c r="I250" s="132">
        <v>0</v>
      </c>
      <c r="J250" s="129">
        <v>0</v>
      </c>
      <c r="K250" s="131">
        <v>-159263</v>
      </c>
    </row>
    <row r="251" spans="1:11" ht="12.75">
      <c r="A251" s="128" t="s">
        <v>653</v>
      </c>
      <c r="B251" s="129" t="s">
        <v>588</v>
      </c>
      <c r="C251" s="131">
        <v>430250</v>
      </c>
      <c r="D251" s="131">
        <v>0</v>
      </c>
      <c r="E251" s="131">
        <v>-430250</v>
      </c>
      <c r="F251" s="129">
        <v>0</v>
      </c>
      <c r="G251" s="132">
        <v>0</v>
      </c>
      <c r="H251" s="132">
        <v>0</v>
      </c>
      <c r="I251" s="132">
        <v>0</v>
      </c>
      <c r="J251" s="129">
        <v>0</v>
      </c>
      <c r="K251" s="131">
        <v>-430250</v>
      </c>
    </row>
    <row r="252" spans="1:11" ht="12.75">
      <c r="A252" s="128" t="s">
        <v>653</v>
      </c>
      <c r="B252" s="129" t="s">
        <v>589</v>
      </c>
      <c r="C252" s="131">
        <v>24484</v>
      </c>
      <c r="D252" s="131">
        <v>0</v>
      </c>
      <c r="E252" s="131">
        <v>-24484</v>
      </c>
      <c r="F252" s="129">
        <v>0</v>
      </c>
      <c r="G252" s="132">
        <v>0</v>
      </c>
      <c r="H252" s="132">
        <v>0</v>
      </c>
      <c r="I252" s="132">
        <v>0</v>
      </c>
      <c r="J252" s="129">
        <v>0</v>
      </c>
      <c r="K252" s="131">
        <v>-24484</v>
      </c>
    </row>
    <row r="253" spans="1:11" ht="12.75">
      <c r="A253" s="128" t="s">
        <v>653</v>
      </c>
      <c r="B253" s="129" t="s">
        <v>590</v>
      </c>
      <c r="C253" s="131">
        <v>145250.93</v>
      </c>
      <c r="D253" s="131">
        <v>30609.41</v>
      </c>
      <c r="E253" s="131">
        <v>0</v>
      </c>
      <c r="F253" s="129">
        <v>0</v>
      </c>
      <c r="G253" s="132">
        <v>0</v>
      </c>
      <c r="H253" s="131">
        <v>-2986.29</v>
      </c>
      <c r="I253" s="132">
        <v>0</v>
      </c>
      <c r="J253" s="129">
        <v>0</v>
      </c>
      <c r="K253" s="131">
        <v>-2986.29</v>
      </c>
    </row>
    <row r="254" spans="1:11" ht="12.75">
      <c r="A254" s="128" t="s">
        <v>653</v>
      </c>
      <c r="B254" s="129" t="s">
        <v>591</v>
      </c>
      <c r="C254" s="131">
        <v>1969609</v>
      </c>
      <c r="D254" s="131">
        <v>0</v>
      </c>
      <c r="E254" s="131">
        <v>-1969609</v>
      </c>
      <c r="F254" s="129">
        <v>0</v>
      </c>
      <c r="G254" s="132">
        <v>0</v>
      </c>
      <c r="H254" s="131">
        <v>0</v>
      </c>
      <c r="I254" s="132">
        <v>0</v>
      </c>
      <c r="J254" s="129">
        <v>0</v>
      </c>
      <c r="K254" s="131">
        <v>-1969609</v>
      </c>
    </row>
    <row r="255" spans="1:11" ht="12.75">
      <c r="A255" s="128" t="s">
        <v>653</v>
      </c>
      <c r="B255" s="129" t="s">
        <v>592</v>
      </c>
      <c r="C255" s="131">
        <v>2324628.23</v>
      </c>
      <c r="D255" s="131">
        <v>29969.41</v>
      </c>
      <c r="E255" s="131">
        <v>0</v>
      </c>
      <c r="F255" s="129">
        <v>0</v>
      </c>
      <c r="G255" s="132">
        <v>0</v>
      </c>
      <c r="H255" s="131">
        <v>-15445.77</v>
      </c>
      <c r="I255" s="132">
        <v>0</v>
      </c>
      <c r="J255" s="129">
        <v>0</v>
      </c>
      <c r="K255" s="131">
        <v>-15445.77</v>
      </c>
    </row>
    <row r="256" spans="1:11" ht="12.75">
      <c r="A256" s="128" t="s">
        <v>653</v>
      </c>
      <c r="B256" s="129" t="s">
        <v>592</v>
      </c>
      <c r="C256" s="131">
        <v>1942677.89</v>
      </c>
      <c r="D256" s="131">
        <v>25045.25</v>
      </c>
      <c r="E256" s="131">
        <v>-1917632.64</v>
      </c>
      <c r="F256" s="129">
        <v>0</v>
      </c>
      <c r="G256" s="132">
        <v>0</v>
      </c>
      <c r="H256" s="131">
        <v>0</v>
      </c>
      <c r="I256" s="132">
        <v>0</v>
      </c>
      <c r="J256" s="129">
        <v>0</v>
      </c>
      <c r="K256" s="131">
        <v>-1917632.64</v>
      </c>
    </row>
    <row r="257" spans="1:11" ht="12.75">
      <c r="A257" s="128" t="s">
        <v>653</v>
      </c>
      <c r="B257" s="129" t="s">
        <v>593</v>
      </c>
      <c r="C257" s="131">
        <v>2308116</v>
      </c>
      <c r="D257" s="131">
        <v>0</v>
      </c>
      <c r="E257" s="131">
        <v>-2308116</v>
      </c>
      <c r="F257" s="129">
        <v>0</v>
      </c>
      <c r="G257" s="132">
        <v>0</v>
      </c>
      <c r="H257" s="131">
        <v>0</v>
      </c>
      <c r="I257" s="132">
        <v>0</v>
      </c>
      <c r="J257" s="129">
        <v>0</v>
      </c>
      <c r="K257" s="131">
        <v>-2308116</v>
      </c>
    </row>
    <row r="258" spans="1:11" ht="12.75">
      <c r="A258" s="128" t="s">
        <v>653</v>
      </c>
      <c r="B258" s="129" t="s">
        <v>594</v>
      </c>
      <c r="C258" s="131">
        <v>576733</v>
      </c>
      <c r="D258" s="131">
        <v>144183.25</v>
      </c>
      <c r="E258" s="131">
        <v>-432549.75</v>
      </c>
      <c r="F258" s="129">
        <v>0</v>
      </c>
      <c r="G258" s="132">
        <v>0</v>
      </c>
      <c r="H258" s="131">
        <v>0</v>
      </c>
      <c r="I258" s="132">
        <v>0</v>
      </c>
      <c r="J258" s="129">
        <v>0</v>
      </c>
      <c r="K258" s="131">
        <v>-432549.75</v>
      </c>
    </row>
    <row r="259" spans="1:11" ht="12.75">
      <c r="A259" s="128" t="s">
        <v>653</v>
      </c>
      <c r="B259" s="129" t="s">
        <v>595</v>
      </c>
      <c r="C259" s="131">
        <v>1716475.12</v>
      </c>
      <c r="D259" s="131">
        <v>146348.92</v>
      </c>
      <c r="E259" s="131">
        <v>0</v>
      </c>
      <c r="F259" s="129">
        <v>0</v>
      </c>
      <c r="G259" s="132">
        <v>0</v>
      </c>
      <c r="H259" s="131">
        <v>-20453.58</v>
      </c>
      <c r="I259" s="132">
        <v>0</v>
      </c>
      <c r="J259" s="129">
        <v>0</v>
      </c>
      <c r="K259" s="131">
        <v>-20453.58</v>
      </c>
    </row>
    <row r="260" spans="1:11" ht="12.75">
      <c r="A260" s="128" t="s">
        <v>653</v>
      </c>
      <c r="B260" s="129" t="s">
        <v>595</v>
      </c>
      <c r="C260" s="131">
        <v>981935.53</v>
      </c>
      <c r="D260" s="131">
        <v>86320</v>
      </c>
      <c r="E260" s="131">
        <v>-895615.53</v>
      </c>
      <c r="F260" s="129">
        <v>0</v>
      </c>
      <c r="G260" s="132">
        <v>0</v>
      </c>
      <c r="H260" s="131">
        <v>0</v>
      </c>
      <c r="I260" s="132">
        <v>0</v>
      </c>
      <c r="J260" s="129">
        <v>0</v>
      </c>
      <c r="K260" s="131">
        <v>-895615.53</v>
      </c>
    </row>
    <row r="261" spans="1:11" ht="12.75">
      <c r="A261" s="128" t="s">
        <v>653</v>
      </c>
      <c r="B261" s="129" t="s">
        <v>596</v>
      </c>
      <c r="C261" s="131">
        <v>83234</v>
      </c>
      <c r="D261" s="131">
        <v>0</v>
      </c>
      <c r="E261" s="131">
        <v>-83234</v>
      </c>
      <c r="F261" s="129">
        <v>0</v>
      </c>
      <c r="G261" s="132">
        <v>0</v>
      </c>
      <c r="H261" s="131">
        <v>0</v>
      </c>
      <c r="I261" s="132">
        <v>0</v>
      </c>
      <c r="J261" s="129">
        <v>0</v>
      </c>
      <c r="K261" s="131">
        <v>-83234</v>
      </c>
    </row>
    <row r="262" spans="1:11" ht="12.75">
      <c r="A262" s="128" t="s">
        <v>653</v>
      </c>
      <c r="B262" s="129" t="s">
        <v>597</v>
      </c>
      <c r="C262" s="131">
        <v>75036.42</v>
      </c>
      <c r="D262" s="131">
        <v>13562.34</v>
      </c>
      <c r="E262" s="131">
        <v>0</v>
      </c>
      <c r="F262" s="129">
        <v>0</v>
      </c>
      <c r="G262" s="132">
        <v>0</v>
      </c>
      <c r="H262" s="131">
        <v>-558.26</v>
      </c>
      <c r="I262" s="132">
        <v>0</v>
      </c>
      <c r="J262" s="129">
        <v>0</v>
      </c>
      <c r="K262" s="131">
        <v>-558.26</v>
      </c>
    </row>
    <row r="263" spans="1:11" ht="12.75">
      <c r="A263" s="128" t="s">
        <v>653</v>
      </c>
      <c r="B263" s="129" t="s">
        <v>597</v>
      </c>
      <c r="C263" s="131">
        <v>1087479.74</v>
      </c>
      <c r="D263" s="131">
        <v>133599.55</v>
      </c>
      <c r="E263" s="131">
        <v>-953880.19</v>
      </c>
      <c r="F263" s="129">
        <v>0</v>
      </c>
      <c r="G263" s="132">
        <v>0</v>
      </c>
      <c r="H263" s="131">
        <v>0</v>
      </c>
      <c r="I263" s="132">
        <v>0</v>
      </c>
      <c r="J263" s="129">
        <v>0</v>
      </c>
      <c r="K263" s="131">
        <v>-953880.19</v>
      </c>
    </row>
    <row r="264" spans="1:11" ht="12.75">
      <c r="A264" s="128" t="s">
        <v>653</v>
      </c>
      <c r="B264" s="129" t="s">
        <v>598</v>
      </c>
      <c r="C264" s="131">
        <v>169582.13</v>
      </c>
      <c r="D264" s="131">
        <v>9882.7</v>
      </c>
      <c r="E264" s="131">
        <v>-159699.43</v>
      </c>
      <c r="F264" s="129">
        <v>0</v>
      </c>
      <c r="G264" s="132">
        <v>0</v>
      </c>
      <c r="H264" s="131">
        <v>0</v>
      </c>
      <c r="I264" s="132">
        <v>0</v>
      </c>
      <c r="J264" s="129">
        <v>0</v>
      </c>
      <c r="K264" s="131">
        <v>-159699.43</v>
      </c>
    </row>
    <row r="265" spans="1:11" ht="12.75">
      <c r="A265" s="128" t="s">
        <v>653</v>
      </c>
      <c r="B265" s="129" t="s">
        <v>599</v>
      </c>
      <c r="C265" s="131">
        <v>2070393</v>
      </c>
      <c r="D265" s="131">
        <v>0</v>
      </c>
      <c r="E265" s="131">
        <v>-2070393</v>
      </c>
      <c r="F265" s="129">
        <v>0</v>
      </c>
      <c r="G265" s="132">
        <v>0</v>
      </c>
      <c r="H265" s="131">
        <v>0</v>
      </c>
      <c r="I265" s="132">
        <v>0</v>
      </c>
      <c r="J265" s="129">
        <v>0</v>
      </c>
      <c r="K265" s="131">
        <v>-2070393</v>
      </c>
    </row>
    <row r="266" spans="1:11" ht="12.75">
      <c r="A266" s="128" t="s">
        <v>653</v>
      </c>
      <c r="B266" s="129" t="s">
        <v>600</v>
      </c>
      <c r="C266" s="131">
        <v>333660</v>
      </c>
      <c r="D266" s="131">
        <v>0</v>
      </c>
      <c r="E266" s="131">
        <v>-333660</v>
      </c>
      <c r="F266" s="129">
        <v>0</v>
      </c>
      <c r="G266" s="132">
        <v>0</v>
      </c>
      <c r="H266" s="132">
        <v>0</v>
      </c>
      <c r="I266" s="132">
        <v>0</v>
      </c>
      <c r="J266" s="129">
        <v>0</v>
      </c>
      <c r="K266" s="131">
        <v>-333660</v>
      </c>
    </row>
    <row r="267" spans="1:11" ht="12.75">
      <c r="A267" s="128" t="s">
        <v>653</v>
      </c>
      <c r="B267" s="129" t="s">
        <v>601</v>
      </c>
      <c r="C267" s="131">
        <v>2055830.48</v>
      </c>
      <c r="D267" s="131">
        <v>3280088.14</v>
      </c>
      <c r="E267" s="131">
        <v>0</v>
      </c>
      <c r="F267" s="129">
        <v>0</v>
      </c>
      <c r="G267" s="132">
        <v>0</v>
      </c>
      <c r="H267" s="131">
        <v>-24217.9</v>
      </c>
      <c r="I267" s="132">
        <v>0</v>
      </c>
      <c r="J267" s="129">
        <v>0</v>
      </c>
      <c r="K267" s="131">
        <v>-24217.9</v>
      </c>
    </row>
    <row r="268" spans="1:11" ht="12.75">
      <c r="A268" s="128" t="s">
        <v>653</v>
      </c>
      <c r="B268" s="129" t="s">
        <v>601</v>
      </c>
      <c r="C268" s="131">
        <v>1193496.77</v>
      </c>
      <c r="D268" s="131">
        <v>1883628.93</v>
      </c>
      <c r="E268" s="131">
        <v>690132.16</v>
      </c>
      <c r="F268" s="129">
        <v>0</v>
      </c>
      <c r="G268" s="132">
        <v>0</v>
      </c>
      <c r="H268" s="131">
        <v>0</v>
      </c>
      <c r="I268" s="132">
        <v>0</v>
      </c>
      <c r="J268" s="129">
        <v>0</v>
      </c>
      <c r="K268" s="131">
        <v>690132.16</v>
      </c>
    </row>
    <row r="269" spans="1:11" ht="12.75">
      <c r="A269" s="128" t="s">
        <v>653</v>
      </c>
      <c r="B269" s="129" t="s">
        <v>602</v>
      </c>
      <c r="C269" s="131">
        <v>595051</v>
      </c>
      <c r="D269" s="131">
        <v>0</v>
      </c>
      <c r="E269" s="131">
        <v>-595051</v>
      </c>
      <c r="F269" s="129">
        <v>0</v>
      </c>
      <c r="G269" s="132">
        <v>0</v>
      </c>
      <c r="H269" s="131">
        <v>0</v>
      </c>
      <c r="I269" s="132">
        <v>0</v>
      </c>
      <c r="J269" s="129">
        <v>0</v>
      </c>
      <c r="K269" s="131">
        <v>-595051</v>
      </c>
    </row>
    <row r="270" spans="1:11" ht="12.75">
      <c r="A270" s="128" t="s">
        <v>653</v>
      </c>
      <c r="B270" s="129" t="s">
        <v>603</v>
      </c>
      <c r="C270" s="131">
        <v>495493</v>
      </c>
      <c r="D270" s="131">
        <v>0</v>
      </c>
      <c r="E270" s="131">
        <v>-495493</v>
      </c>
      <c r="F270" s="129">
        <v>0</v>
      </c>
      <c r="G270" s="132">
        <v>0</v>
      </c>
      <c r="H270" s="131">
        <v>0</v>
      </c>
      <c r="I270" s="132">
        <v>0</v>
      </c>
      <c r="J270" s="129">
        <v>0</v>
      </c>
      <c r="K270" s="131">
        <v>-495493</v>
      </c>
    </row>
    <row r="271" spans="1:11" ht="12.75">
      <c r="A271" s="128" t="s">
        <v>653</v>
      </c>
      <c r="B271" s="129" t="s">
        <v>604</v>
      </c>
      <c r="C271" s="131">
        <v>170990</v>
      </c>
      <c r="D271" s="131">
        <v>38771.98</v>
      </c>
      <c r="E271" s="131">
        <v>-132218.02</v>
      </c>
      <c r="F271" s="129">
        <v>0</v>
      </c>
      <c r="G271" s="132">
        <v>0</v>
      </c>
      <c r="H271" s="132">
        <v>0</v>
      </c>
      <c r="I271" s="132">
        <v>0</v>
      </c>
      <c r="J271" s="129">
        <v>0</v>
      </c>
      <c r="K271" s="131">
        <v>-132218.02</v>
      </c>
    </row>
    <row r="272" spans="1:11" ht="12.75">
      <c r="A272" s="128" t="s">
        <v>653</v>
      </c>
      <c r="B272" s="129" t="s">
        <v>605</v>
      </c>
      <c r="C272" s="131">
        <v>481752</v>
      </c>
      <c r="D272" s="131">
        <v>57810.24</v>
      </c>
      <c r="E272" s="131">
        <v>-423941.76</v>
      </c>
      <c r="F272" s="129">
        <v>0</v>
      </c>
      <c r="G272" s="132">
        <v>0</v>
      </c>
      <c r="H272" s="132">
        <v>0</v>
      </c>
      <c r="I272" s="132">
        <v>0</v>
      </c>
      <c r="J272" s="129">
        <v>0</v>
      </c>
      <c r="K272" s="131">
        <v>-423941.76</v>
      </c>
    </row>
    <row r="273" spans="1:11" ht="12.75">
      <c r="A273" s="128" t="s">
        <v>653</v>
      </c>
      <c r="B273" s="129" t="s">
        <v>606</v>
      </c>
      <c r="C273" s="131">
        <v>44787.24</v>
      </c>
      <c r="D273" s="131">
        <v>44785.1</v>
      </c>
      <c r="E273" s="131">
        <v>-2.14</v>
      </c>
      <c r="F273" s="129">
        <v>0</v>
      </c>
      <c r="G273" s="132">
        <v>0</v>
      </c>
      <c r="H273" s="132">
        <v>0</v>
      </c>
      <c r="I273" s="132">
        <v>0</v>
      </c>
      <c r="J273" s="129">
        <v>0</v>
      </c>
      <c r="K273" s="131">
        <v>-2.14</v>
      </c>
    </row>
    <row r="274" spans="1:11" ht="12.75">
      <c r="A274" s="128" t="s">
        <v>653</v>
      </c>
      <c r="B274" s="129" t="s">
        <v>607</v>
      </c>
      <c r="C274" s="131">
        <v>93285</v>
      </c>
      <c r="D274" s="131">
        <v>93285</v>
      </c>
      <c r="E274" s="131">
        <v>0</v>
      </c>
      <c r="F274" s="129">
        <v>0</v>
      </c>
      <c r="G274" s="132">
        <v>0</v>
      </c>
      <c r="H274" s="132">
        <v>0</v>
      </c>
      <c r="I274" s="132">
        <v>0</v>
      </c>
      <c r="J274" s="129">
        <v>0</v>
      </c>
      <c r="K274" s="131">
        <v>0</v>
      </c>
    </row>
    <row r="275" spans="1:11" ht="12.75">
      <c r="A275" s="128" t="s">
        <v>653</v>
      </c>
      <c r="B275" s="129" t="s">
        <v>608</v>
      </c>
      <c r="C275" s="131">
        <v>874426.39</v>
      </c>
      <c r="D275" s="131">
        <v>600644.6</v>
      </c>
      <c r="E275" s="131">
        <v>0</v>
      </c>
      <c r="F275" s="129">
        <v>0</v>
      </c>
      <c r="G275" s="132">
        <v>0</v>
      </c>
      <c r="H275" s="131">
        <v>14864.72</v>
      </c>
      <c r="I275" s="132">
        <v>0</v>
      </c>
      <c r="J275" s="129">
        <v>0</v>
      </c>
      <c r="K275" s="131">
        <v>14864.72</v>
      </c>
    </row>
    <row r="276" spans="1:11" ht="12.75">
      <c r="A276" s="128" t="s">
        <v>653</v>
      </c>
      <c r="B276" s="129" t="s">
        <v>609</v>
      </c>
      <c r="C276" s="131">
        <v>231940</v>
      </c>
      <c r="D276" s="131">
        <v>110519.41</v>
      </c>
      <c r="E276" s="131">
        <v>0</v>
      </c>
      <c r="F276" s="129">
        <v>0</v>
      </c>
      <c r="G276" s="132">
        <v>0</v>
      </c>
      <c r="H276" s="131">
        <v>2736.89</v>
      </c>
      <c r="I276" s="132">
        <v>0</v>
      </c>
      <c r="J276" s="129">
        <v>0</v>
      </c>
      <c r="K276" s="131">
        <v>2736.89</v>
      </c>
    </row>
    <row r="277" spans="1:11" ht="12.75">
      <c r="A277" s="128" t="s">
        <v>653</v>
      </c>
      <c r="B277" s="129" t="s">
        <v>610</v>
      </c>
      <c r="C277" s="131">
        <v>837607</v>
      </c>
      <c r="D277" s="131">
        <v>0</v>
      </c>
      <c r="E277" s="131">
        <v>-837607</v>
      </c>
      <c r="F277" s="129">
        <v>0</v>
      </c>
      <c r="G277" s="132">
        <v>0</v>
      </c>
      <c r="H277" s="131">
        <v>0</v>
      </c>
      <c r="I277" s="132">
        <v>0</v>
      </c>
      <c r="J277" s="129">
        <v>0</v>
      </c>
      <c r="K277" s="131">
        <v>-837607</v>
      </c>
    </row>
    <row r="278" spans="1:11" ht="12.75">
      <c r="A278" s="128" t="s">
        <v>653</v>
      </c>
      <c r="B278" s="129" t="s">
        <v>611</v>
      </c>
      <c r="C278" s="131">
        <v>10322</v>
      </c>
      <c r="D278" s="131">
        <v>3225.63</v>
      </c>
      <c r="E278" s="131">
        <v>-7096.37</v>
      </c>
      <c r="F278" s="129">
        <v>0</v>
      </c>
      <c r="G278" s="132">
        <v>0</v>
      </c>
      <c r="H278" s="131">
        <v>0</v>
      </c>
      <c r="I278" s="132">
        <v>0</v>
      </c>
      <c r="J278" s="129">
        <v>0</v>
      </c>
      <c r="K278" s="131">
        <v>-7096.37</v>
      </c>
    </row>
    <row r="279" spans="1:11" ht="12.75">
      <c r="A279" s="128" t="s">
        <v>653</v>
      </c>
      <c r="B279" s="129" t="s">
        <v>612</v>
      </c>
      <c r="C279" s="131">
        <v>11591</v>
      </c>
      <c r="D279" s="131">
        <v>3477.3</v>
      </c>
      <c r="E279" s="131">
        <v>-8113.7</v>
      </c>
      <c r="F279" s="129">
        <v>0</v>
      </c>
      <c r="G279" s="132">
        <v>0</v>
      </c>
      <c r="H279" s="131">
        <v>0</v>
      </c>
      <c r="I279" s="132">
        <v>0</v>
      </c>
      <c r="J279" s="129">
        <v>0</v>
      </c>
      <c r="K279" s="131">
        <v>-8113.7</v>
      </c>
    </row>
    <row r="280" spans="1:11" ht="12.75">
      <c r="A280" s="128" t="s">
        <v>653</v>
      </c>
      <c r="B280" s="129" t="s">
        <v>613</v>
      </c>
      <c r="C280" s="131">
        <v>160.55</v>
      </c>
      <c r="D280" s="131">
        <v>467550</v>
      </c>
      <c r="E280" s="131">
        <v>467389.45</v>
      </c>
      <c r="F280" s="129">
        <v>0</v>
      </c>
      <c r="G280" s="132">
        <v>0</v>
      </c>
      <c r="H280" s="131">
        <v>0</v>
      </c>
      <c r="I280" s="132">
        <v>0</v>
      </c>
      <c r="J280" s="129">
        <v>0</v>
      </c>
      <c r="K280" s="131">
        <v>467389.45</v>
      </c>
    </row>
    <row r="281" spans="1:11" ht="12.75">
      <c r="A281" s="128" t="s">
        <v>653</v>
      </c>
      <c r="B281" s="129" t="s">
        <v>614</v>
      </c>
      <c r="C281" s="131">
        <v>56089</v>
      </c>
      <c r="D281" s="131">
        <v>9535.13</v>
      </c>
      <c r="E281" s="131">
        <v>-46553.87</v>
      </c>
      <c r="F281" s="129">
        <v>0</v>
      </c>
      <c r="G281" s="132">
        <v>0</v>
      </c>
      <c r="H281" s="131">
        <v>0</v>
      </c>
      <c r="I281" s="132">
        <v>0</v>
      </c>
      <c r="J281" s="129">
        <v>0</v>
      </c>
      <c r="K281" s="131">
        <v>-46553.87</v>
      </c>
    </row>
    <row r="282" spans="1:11" ht="12.75">
      <c r="A282" s="128" t="s">
        <v>653</v>
      </c>
      <c r="B282" s="129" t="s">
        <v>615</v>
      </c>
      <c r="C282" s="131">
        <v>263993</v>
      </c>
      <c r="D282" s="131">
        <v>0</v>
      </c>
      <c r="E282" s="131">
        <v>-263993</v>
      </c>
      <c r="F282" s="129">
        <v>0</v>
      </c>
      <c r="G282" s="132">
        <v>0</v>
      </c>
      <c r="H282" s="131">
        <v>0</v>
      </c>
      <c r="I282" s="132">
        <v>0</v>
      </c>
      <c r="J282" s="129">
        <v>0</v>
      </c>
      <c r="K282" s="131">
        <v>-263993</v>
      </c>
    </row>
    <row r="283" spans="1:11" ht="12.75">
      <c r="A283" s="128" t="s">
        <v>653</v>
      </c>
      <c r="B283" s="129" t="s">
        <v>616</v>
      </c>
      <c r="C283" s="131">
        <v>572091</v>
      </c>
      <c r="D283" s="131">
        <v>0</v>
      </c>
      <c r="E283" s="131">
        <v>-572091</v>
      </c>
      <c r="F283" s="129">
        <v>0</v>
      </c>
      <c r="G283" s="132">
        <v>0</v>
      </c>
      <c r="H283" s="132">
        <v>0</v>
      </c>
      <c r="I283" s="129">
        <v>0</v>
      </c>
      <c r="J283" s="129">
        <v>0</v>
      </c>
      <c r="K283" s="131">
        <v>-572091</v>
      </c>
    </row>
    <row r="284" spans="1:11" ht="12.75">
      <c r="A284" s="128" t="s">
        <v>653</v>
      </c>
      <c r="B284" s="129" t="s">
        <v>617</v>
      </c>
      <c r="C284" s="131">
        <v>311306</v>
      </c>
      <c r="D284" s="131">
        <v>0</v>
      </c>
      <c r="E284" s="131">
        <v>-311306</v>
      </c>
      <c r="F284" s="129">
        <v>0</v>
      </c>
      <c r="G284" s="132">
        <v>0</v>
      </c>
      <c r="H284" s="132">
        <v>0</v>
      </c>
      <c r="I284" s="129">
        <v>0</v>
      </c>
      <c r="J284" s="129">
        <v>0</v>
      </c>
      <c r="K284" s="131">
        <v>-311306</v>
      </c>
    </row>
    <row r="285" spans="1:11" ht="12.75">
      <c r="A285" s="128" t="s">
        <v>653</v>
      </c>
      <c r="B285" s="129" t="s">
        <v>618</v>
      </c>
      <c r="C285" s="131">
        <v>617966</v>
      </c>
      <c r="D285" s="131">
        <v>0</v>
      </c>
      <c r="E285" s="131">
        <v>-617966</v>
      </c>
      <c r="F285" s="129">
        <v>0</v>
      </c>
      <c r="G285" s="132">
        <v>0</v>
      </c>
      <c r="H285" s="132">
        <v>0</v>
      </c>
      <c r="I285" s="129">
        <v>0</v>
      </c>
      <c r="J285" s="129">
        <v>0</v>
      </c>
      <c r="K285" s="131">
        <v>-617966</v>
      </c>
    </row>
    <row r="286" spans="1:11" ht="12.75">
      <c r="A286" s="128" t="s">
        <v>653</v>
      </c>
      <c r="B286" s="129" t="s">
        <v>619</v>
      </c>
      <c r="C286" s="131">
        <v>42615</v>
      </c>
      <c r="D286" s="131">
        <v>0</v>
      </c>
      <c r="E286" s="131">
        <v>-42615</v>
      </c>
      <c r="F286" s="129">
        <v>0</v>
      </c>
      <c r="G286" s="132">
        <v>0</v>
      </c>
      <c r="H286" s="132">
        <v>0</v>
      </c>
      <c r="I286" s="129">
        <v>0</v>
      </c>
      <c r="J286" s="129">
        <v>0</v>
      </c>
      <c r="K286" s="131">
        <v>-42615</v>
      </c>
    </row>
    <row r="287" spans="1:11" ht="12.75">
      <c r="A287" s="128" t="s">
        <v>653</v>
      </c>
      <c r="B287" s="129" t="s">
        <v>620</v>
      </c>
      <c r="C287" s="131">
        <v>186103</v>
      </c>
      <c r="D287" s="131">
        <v>0</v>
      </c>
      <c r="E287" s="131">
        <v>-186103</v>
      </c>
      <c r="F287" s="129">
        <v>0</v>
      </c>
      <c r="G287" s="132">
        <v>0</v>
      </c>
      <c r="H287" s="132">
        <v>0</v>
      </c>
      <c r="I287" s="129">
        <v>0</v>
      </c>
      <c r="J287" s="129">
        <v>0</v>
      </c>
      <c r="K287" s="131">
        <v>-186103</v>
      </c>
    </row>
    <row r="288" spans="1:11" ht="12.75">
      <c r="A288" s="375" t="s">
        <v>621</v>
      </c>
      <c r="B288" s="375"/>
      <c r="C288" s="147">
        <f aca="true" t="shared" si="2" ref="C288:K288">SUM(C174:C287)</f>
        <v>78604775.83</v>
      </c>
      <c r="D288" s="147">
        <f t="shared" si="2"/>
        <v>19642025.450000003</v>
      </c>
      <c r="E288" s="147">
        <f t="shared" si="2"/>
        <v>-42656897.81</v>
      </c>
      <c r="F288" s="147">
        <f t="shared" si="2"/>
        <v>0</v>
      </c>
      <c r="G288" s="147">
        <f t="shared" si="2"/>
        <v>0</v>
      </c>
      <c r="H288" s="147">
        <f t="shared" si="2"/>
        <v>-700486.3200000002</v>
      </c>
      <c r="I288" s="153">
        <f t="shared" si="2"/>
        <v>0</v>
      </c>
      <c r="J288" s="153">
        <f t="shared" si="2"/>
        <v>0</v>
      </c>
      <c r="K288" s="147">
        <f t="shared" si="2"/>
        <v>-43357384.129999995</v>
      </c>
    </row>
    <row r="289" spans="1:11" ht="12.75">
      <c r="A289" s="128" t="s">
        <v>653</v>
      </c>
      <c r="B289" s="136" t="s">
        <v>622</v>
      </c>
      <c r="C289" s="131">
        <v>211050</v>
      </c>
      <c r="D289" s="131">
        <v>0</v>
      </c>
      <c r="E289" s="131">
        <v>-211050</v>
      </c>
      <c r="F289" s="129">
        <v>0</v>
      </c>
      <c r="G289" s="132">
        <v>0</v>
      </c>
      <c r="H289" s="132">
        <v>0</v>
      </c>
      <c r="I289" s="129">
        <v>0</v>
      </c>
      <c r="J289" s="129">
        <v>0</v>
      </c>
      <c r="K289" s="131">
        <v>-211050</v>
      </c>
    </row>
    <row r="290" spans="1:11" ht="12.75">
      <c r="A290" s="128" t="s">
        <v>653</v>
      </c>
      <c r="B290" s="136" t="s">
        <v>623</v>
      </c>
      <c r="C290" s="131">
        <v>135072</v>
      </c>
      <c r="D290" s="131">
        <v>139200</v>
      </c>
      <c r="E290" s="131">
        <v>4128</v>
      </c>
      <c r="F290" s="129">
        <v>0</v>
      </c>
      <c r="G290" s="132">
        <v>0</v>
      </c>
      <c r="H290" s="132">
        <v>0</v>
      </c>
      <c r="I290" s="129">
        <v>0</v>
      </c>
      <c r="J290" s="129">
        <v>0</v>
      </c>
      <c r="K290" s="131">
        <v>4128</v>
      </c>
    </row>
    <row r="291" spans="1:11" ht="12.75">
      <c r="A291" s="373" t="s">
        <v>624</v>
      </c>
      <c r="B291" s="373"/>
      <c r="C291" s="147">
        <f>SUM(C288+C289+C290)</f>
        <v>78950897.83</v>
      </c>
      <c r="D291" s="147">
        <f>SUM(D288+D289+D290)</f>
        <v>19781225.450000003</v>
      </c>
      <c r="E291" s="147">
        <f>SUM(E288+E289+E290)</f>
        <v>-42863819.81</v>
      </c>
      <c r="F291" s="148">
        <v>0</v>
      </c>
      <c r="G291" s="148">
        <v>0</v>
      </c>
      <c r="H291" s="147">
        <f>SUM(H288+H289+H290)</f>
        <v>-700486.3200000002</v>
      </c>
      <c r="I291" s="148">
        <v>0</v>
      </c>
      <c r="J291" s="148">
        <v>0</v>
      </c>
      <c r="K291" s="147">
        <f>SUM(K288+K289+K290)</f>
        <v>-43564306.129999995</v>
      </c>
    </row>
    <row r="292" spans="1:11" ht="12.75">
      <c r="A292" s="128" t="s">
        <v>653</v>
      </c>
      <c r="B292" s="129" t="s">
        <v>625</v>
      </c>
      <c r="C292" s="131">
        <v>719.3</v>
      </c>
      <c r="D292" s="131">
        <v>652.5</v>
      </c>
      <c r="E292" s="131">
        <v>0</v>
      </c>
      <c r="F292" s="129">
        <v>0</v>
      </c>
      <c r="G292" s="132">
        <v>0</v>
      </c>
      <c r="H292" s="132">
        <v>-56.25</v>
      </c>
      <c r="I292" s="129">
        <v>0</v>
      </c>
      <c r="J292" s="129">
        <v>0</v>
      </c>
      <c r="K292" s="131">
        <v>-56.25</v>
      </c>
    </row>
    <row r="293" spans="1:11" ht="12.75">
      <c r="A293" s="128" t="s">
        <v>653</v>
      </c>
      <c r="B293" s="129" t="s">
        <v>625</v>
      </c>
      <c r="C293" s="131">
        <v>274205.42</v>
      </c>
      <c r="D293" s="131">
        <v>26013</v>
      </c>
      <c r="E293" s="131">
        <v>-248192.42</v>
      </c>
      <c r="F293" s="129">
        <v>0</v>
      </c>
      <c r="G293" s="132">
        <v>0</v>
      </c>
      <c r="H293" s="131">
        <v>0</v>
      </c>
      <c r="I293" s="129">
        <v>0</v>
      </c>
      <c r="J293" s="129">
        <v>0</v>
      </c>
      <c r="K293" s="131">
        <v>-248192.42</v>
      </c>
    </row>
    <row r="294" spans="1:11" ht="12.75">
      <c r="A294" s="128" t="s">
        <v>653</v>
      </c>
      <c r="B294" s="129" t="s">
        <v>626</v>
      </c>
      <c r="C294" s="131">
        <v>4500</v>
      </c>
      <c r="D294" s="131">
        <v>4323.06</v>
      </c>
      <c r="E294" s="131">
        <v>0</v>
      </c>
      <c r="F294" s="129">
        <v>0</v>
      </c>
      <c r="G294" s="132">
        <v>0</v>
      </c>
      <c r="H294" s="132">
        <v>-170.94</v>
      </c>
      <c r="I294" s="129">
        <v>0</v>
      </c>
      <c r="J294" s="129">
        <v>0</v>
      </c>
      <c r="K294" s="131">
        <v>-170.94</v>
      </c>
    </row>
    <row r="295" spans="1:11" ht="12.75">
      <c r="A295" s="128" t="s">
        <v>653</v>
      </c>
      <c r="B295" s="129" t="s">
        <v>627</v>
      </c>
      <c r="C295" s="131">
        <v>12423.18</v>
      </c>
      <c r="D295" s="131">
        <v>11000</v>
      </c>
      <c r="E295" s="132">
        <v>0</v>
      </c>
      <c r="F295" s="129">
        <v>0</v>
      </c>
      <c r="G295" s="132">
        <v>0</v>
      </c>
      <c r="H295" s="131">
        <v>-825</v>
      </c>
      <c r="I295" s="129">
        <v>0</v>
      </c>
      <c r="J295" s="129">
        <v>0</v>
      </c>
      <c r="K295" s="131">
        <v>-825</v>
      </c>
    </row>
    <row r="296" spans="1:11" ht="12.75">
      <c r="A296" s="128" t="s">
        <v>653</v>
      </c>
      <c r="B296" s="129" t="s">
        <v>627</v>
      </c>
      <c r="C296" s="131">
        <v>236353.41</v>
      </c>
      <c r="D296" s="131">
        <v>220000</v>
      </c>
      <c r="E296" s="131">
        <v>-16353.41</v>
      </c>
      <c r="F296" s="129">
        <v>0</v>
      </c>
      <c r="G296" s="132">
        <v>0</v>
      </c>
      <c r="H296" s="131">
        <v>0</v>
      </c>
      <c r="I296" s="129">
        <v>0</v>
      </c>
      <c r="J296" s="129">
        <v>0</v>
      </c>
      <c r="K296" s="131">
        <v>-16353.41</v>
      </c>
    </row>
    <row r="297" spans="1:11" ht="12.75">
      <c r="A297" s="128" t="s">
        <v>653</v>
      </c>
      <c r="B297" s="129" t="s">
        <v>628</v>
      </c>
      <c r="C297" s="131">
        <v>78401.11</v>
      </c>
      <c r="D297" s="131">
        <v>59136</v>
      </c>
      <c r="E297" s="131">
        <v>0</v>
      </c>
      <c r="F297" s="129">
        <v>0</v>
      </c>
      <c r="G297" s="129">
        <v>0</v>
      </c>
      <c r="H297" s="131">
        <v>-4435.2</v>
      </c>
      <c r="I297" s="129">
        <v>0</v>
      </c>
      <c r="J297" s="129">
        <v>0</v>
      </c>
      <c r="K297" s="131">
        <v>-4435.2</v>
      </c>
    </row>
    <row r="298" spans="1:11" ht="12.75">
      <c r="A298" s="128" t="s">
        <v>653</v>
      </c>
      <c r="B298" s="129" t="s">
        <v>628</v>
      </c>
      <c r="C298" s="131">
        <v>83364.88</v>
      </c>
      <c r="D298" s="131">
        <v>32000</v>
      </c>
      <c r="E298" s="131">
        <v>-51364.88</v>
      </c>
      <c r="F298" s="129">
        <v>0</v>
      </c>
      <c r="G298" s="129">
        <v>0</v>
      </c>
      <c r="H298" s="131">
        <v>0</v>
      </c>
      <c r="I298" s="129">
        <v>0</v>
      </c>
      <c r="J298" s="129">
        <v>0</v>
      </c>
      <c r="K298" s="130">
        <v>-51364.88</v>
      </c>
    </row>
    <row r="299" spans="1:11" ht="12.75">
      <c r="A299" s="128" t="s">
        <v>653</v>
      </c>
      <c r="B299" s="129" t="s">
        <v>629</v>
      </c>
      <c r="C299" s="131">
        <v>15470.17</v>
      </c>
      <c r="D299" s="131">
        <v>13932.83</v>
      </c>
      <c r="E299" s="131">
        <v>0</v>
      </c>
      <c r="F299" s="129">
        <v>0</v>
      </c>
      <c r="G299" s="129">
        <v>0</v>
      </c>
      <c r="H299" s="131">
        <v>-561.31</v>
      </c>
      <c r="I299" s="129">
        <v>0</v>
      </c>
      <c r="J299" s="129">
        <v>0</v>
      </c>
      <c r="K299" s="130">
        <v>-561.31</v>
      </c>
    </row>
    <row r="300" spans="1:11" ht="12.75">
      <c r="A300" s="128" t="s">
        <v>653</v>
      </c>
      <c r="B300" s="129" t="s">
        <v>630</v>
      </c>
      <c r="C300" s="131">
        <v>46657.1</v>
      </c>
      <c r="D300" s="131">
        <v>33188.6</v>
      </c>
      <c r="E300" s="131">
        <v>-13468.5</v>
      </c>
      <c r="F300" s="129">
        <v>0</v>
      </c>
      <c r="G300" s="129">
        <v>0</v>
      </c>
      <c r="H300" s="132">
        <v>0</v>
      </c>
      <c r="I300" s="129">
        <v>0</v>
      </c>
      <c r="J300" s="129">
        <v>0</v>
      </c>
      <c r="K300" s="130">
        <v>-13468.5</v>
      </c>
    </row>
    <row r="301" spans="1:11" ht="12.75">
      <c r="A301" s="128" t="s">
        <v>653</v>
      </c>
      <c r="B301" s="129" t="s">
        <v>631</v>
      </c>
      <c r="C301" s="131">
        <v>1119460.57</v>
      </c>
      <c r="D301" s="131">
        <v>231933.25</v>
      </c>
      <c r="E301" s="131">
        <v>-887527.32</v>
      </c>
      <c r="F301" s="129">
        <v>0</v>
      </c>
      <c r="G301" s="129">
        <v>0</v>
      </c>
      <c r="H301" s="132">
        <v>0</v>
      </c>
      <c r="I301" s="129">
        <v>0</v>
      </c>
      <c r="J301" s="129">
        <v>0</v>
      </c>
      <c r="K301" s="130">
        <v>-887527.32</v>
      </c>
    </row>
    <row r="302" spans="1:11" ht="12.75">
      <c r="A302" s="128" t="s">
        <v>653</v>
      </c>
      <c r="B302" s="129" t="s">
        <v>632</v>
      </c>
      <c r="C302" s="131">
        <v>100417.74</v>
      </c>
      <c r="D302" s="131">
        <v>68070.5</v>
      </c>
      <c r="E302" s="131">
        <v>-32347.24</v>
      </c>
      <c r="F302" s="129">
        <v>0</v>
      </c>
      <c r="G302" s="129">
        <v>0</v>
      </c>
      <c r="H302" s="131">
        <v>0</v>
      </c>
      <c r="I302" s="129">
        <v>0</v>
      </c>
      <c r="J302" s="129">
        <v>0</v>
      </c>
      <c r="K302" s="130">
        <v>-32347.24</v>
      </c>
    </row>
    <row r="303" spans="1:11" ht="12.75">
      <c r="A303" s="128" t="s">
        <v>653</v>
      </c>
      <c r="B303" s="129" t="s">
        <v>633</v>
      </c>
      <c r="C303" s="131">
        <v>136744.17</v>
      </c>
      <c r="D303" s="131">
        <v>101704.45</v>
      </c>
      <c r="E303" s="131">
        <v>0</v>
      </c>
      <c r="F303" s="129">
        <v>0</v>
      </c>
      <c r="G303" s="129">
        <v>0</v>
      </c>
      <c r="H303" s="131">
        <v>-986.48</v>
      </c>
      <c r="I303" s="129">
        <v>0</v>
      </c>
      <c r="J303" s="129">
        <v>0</v>
      </c>
      <c r="K303" s="130">
        <v>-986.48</v>
      </c>
    </row>
    <row r="304" spans="1:11" ht="12.75">
      <c r="A304" s="128" t="s">
        <v>653</v>
      </c>
      <c r="B304" s="129" t="s">
        <v>633</v>
      </c>
      <c r="C304" s="131">
        <v>23189.77</v>
      </c>
      <c r="D304" s="131">
        <v>19410.37</v>
      </c>
      <c r="E304" s="131">
        <v>-3779.4</v>
      </c>
      <c r="F304" s="129">
        <v>0</v>
      </c>
      <c r="G304" s="129">
        <v>0</v>
      </c>
      <c r="H304" s="131">
        <v>0</v>
      </c>
      <c r="I304" s="129">
        <v>0</v>
      </c>
      <c r="J304" s="129">
        <v>0</v>
      </c>
      <c r="K304" s="130">
        <v>-3779.4</v>
      </c>
    </row>
    <row r="305" spans="1:11" ht="12.75">
      <c r="A305" s="128" t="s">
        <v>653</v>
      </c>
      <c r="B305" s="129" t="s">
        <v>634</v>
      </c>
      <c r="C305" s="131">
        <v>29032.8</v>
      </c>
      <c r="D305" s="131">
        <v>32127.34</v>
      </c>
      <c r="E305" s="131">
        <v>0</v>
      </c>
      <c r="F305" s="129">
        <v>0</v>
      </c>
      <c r="G305" s="129">
        <v>0</v>
      </c>
      <c r="H305" s="131">
        <v>-3794.96</v>
      </c>
      <c r="I305" s="129">
        <v>0</v>
      </c>
      <c r="J305" s="129">
        <v>0</v>
      </c>
      <c r="K305" s="130">
        <v>-3794.96</v>
      </c>
    </row>
    <row r="306" spans="1:11" ht="12.75">
      <c r="A306" s="128" t="s">
        <v>653</v>
      </c>
      <c r="B306" s="129" t="s">
        <v>634</v>
      </c>
      <c r="C306" s="131">
        <v>3948.24</v>
      </c>
      <c r="D306" s="131">
        <v>7384.07</v>
      </c>
      <c r="E306" s="131">
        <v>3435.83</v>
      </c>
      <c r="F306" s="129">
        <v>0</v>
      </c>
      <c r="G306" s="129">
        <v>0</v>
      </c>
      <c r="H306" s="132">
        <v>0</v>
      </c>
      <c r="I306" s="129">
        <v>0</v>
      </c>
      <c r="J306" s="129">
        <v>0</v>
      </c>
      <c r="K306" s="130">
        <v>3435.83</v>
      </c>
    </row>
    <row r="307" spans="1:11" ht="12.75">
      <c r="A307" s="373" t="s">
        <v>177</v>
      </c>
      <c r="B307" s="373"/>
      <c r="C307" s="147">
        <f>SUM(C292:C306)</f>
        <v>2164887.8600000003</v>
      </c>
      <c r="D307" s="147">
        <f>SUM(D292:D306)</f>
        <v>860875.9699999999</v>
      </c>
      <c r="E307" s="147">
        <f>SUM(E292:E306)</f>
        <v>-1249597.3399999999</v>
      </c>
      <c r="F307" s="148">
        <f>SUM(F292:F301)</f>
        <v>0</v>
      </c>
      <c r="G307" s="148">
        <f>SUM(G292:G301)</f>
        <v>0</v>
      </c>
      <c r="H307" s="148">
        <f>SUM(H292:H306)</f>
        <v>-10830.14</v>
      </c>
      <c r="I307" s="154">
        <f>SUM(I292:I301)</f>
        <v>0</v>
      </c>
      <c r="J307" s="148">
        <f>SUM(J292:J301)</f>
        <v>0</v>
      </c>
      <c r="K307" s="147">
        <f>SUM(K292:K306)</f>
        <v>-1260427.4799999997</v>
      </c>
    </row>
    <row r="308" spans="1:11" ht="12.75">
      <c r="A308" s="128" t="s">
        <v>653</v>
      </c>
      <c r="B308" s="129" t="s">
        <v>635</v>
      </c>
      <c r="C308" s="131">
        <v>600957.83</v>
      </c>
      <c r="D308" s="131">
        <v>0</v>
      </c>
      <c r="E308" s="131">
        <v>-600957.83</v>
      </c>
      <c r="F308" s="129">
        <v>0</v>
      </c>
      <c r="G308" s="129">
        <v>0</v>
      </c>
      <c r="H308" s="132">
        <v>0</v>
      </c>
      <c r="I308" s="129">
        <v>0</v>
      </c>
      <c r="J308" s="129">
        <v>0</v>
      </c>
      <c r="K308" s="131">
        <v>-600957.83</v>
      </c>
    </row>
    <row r="309" spans="1:11" ht="12.75">
      <c r="A309" s="128" t="s">
        <v>653</v>
      </c>
      <c r="B309" s="129" t="s">
        <v>636</v>
      </c>
      <c r="C309" s="131">
        <v>208414.17</v>
      </c>
      <c r="D309" s="131">
        <v>193627.17</v>
      </c>
      <c r="E309" s="132">
        <v>0</v>
      </c>
      <c r="F309" s="129">
        <v>0</v>
      </c>
      <c r="G309" s="129">
        <v>0</v>
      </c>
      <c r="H309" s="131">
        <v>-2212.62</v>
      </c>
      <c r="I309" s="129">
        <v>0</v>
      </c>
      <c r="J309" s="129">
        <v>0</v>
      </c>
      <c r="K309" s="131">
        <v>-2212.62</v>
      </c>
    </row>
    <row r="310" spans="1:11" ht="12.75">
      <c r="A310" s="128" t="s">
        <v>653</v>
      </c>
      <c r="B310" s="129" t="s">
        <v>636</v>
      </c>
      <c r="C310" s="131">
        <v>762746.06</v>
      </c>
      <c r="D310" s="131">
        <v>757082.23</v>
      </c>
      <c r="E310" s="131">
        <v>-5663.83</v>
      </c>
      <c r="F310" s="129">
        <v>0</v>
      </c>
      <c r="G310" s="129">
        <v>0</v>
      </c>
      <c r="H310" s="132">
        <v>0</v>
      </c>
      <c r="I310" s="129">
        <v>0</v>
      </c>
      <c r="J310" s="129">
        <v>0</v>
      </c>
      <c r="K310" s="131">
        <v>-5663.83</v>
      </c>
    </row>
    <row r="311" spans="1:11" ht="12.75">
      <c r="A311" s="128" t="s">
        <v>653</v>
      </c>
      <c r="B311" s="129" t="s">
        <v>637</v>
      </c>
      <c r="C311" s="131">
        <v>49056</v>
      </c>
      <c r="D311" s="131">
        <v>51605.97</v>
      </c>
      <c r="E311" s="132">
        <v>0</v>
      </c>
      <c r="F311" s="129">
        <v>0</v>
      </c>
      <c r="G311" s="129">
        <v>0</v>
      </c>
      <c r="H311" s="131">
        <v>-304.34</v>
      </c>
      <c r="I311" s="129">
        <v>0</v>
      </c>
      <c r="J311" s="129">
        <v>0</v>
      </c>
      <c r="K311" s="131">
        <v>-304.34</v>
      </c>
    </row>
    <row r="312" spans="1:11" ht="12.75">
      <c r="A312" s="128" t="s">
        <v>653</v>
      </c>
      <c r="B312" s="129" t="s">
        <v>637</v>
      </c>
      <c r="C312" s="131">
        <v>29984.79</v>
      </c>
      <c r="D312" s="131">
        <v>32806.41</v>
      </c>
      <c r="E312" s="131">
        <v>2821.62</v>
      </c>
      <c r="F312" s="129">
        <v>0</v>
      </c>
      <c r="G312" s="129">
        <v>0</v>
      </c>
      <c r="H312" s="132">
        <v>0</v>
      </c>
      <c r="I312" s="129">
        <v>0</v>
      </c>
      <c r="J312" s="129">
        <v>0</v>
      </c>
      <c r="K312" s="131">
        <v>2821.62</v>
      </c>
    </row>
    <row r="313" spans="1:11" ht="12.75">
      <c r="A313" s="128" t="s">
        <v>653</v>
      </c>
      <c r="B313" s="129" t="s">
        <v>638</v>
      </c>
      <c r="C313" s="131">
        <v>78946.56</v>
      </c>
      <c r="D313" s="131">
        <v>83386</v>
      </c>
      <c r="E313" s="132">
        <v>0</v>
      </c>
      <c r="F313" s="129">
        <v>0</v>
      </c>
      <c r="G313" s="129">
        <v>0</v>
      </c>
      <c r="H313" s="131">
        <v>-3067.69</v>
      </c>
      <c r="I313" s="129">
        <v>0</v>
      </c>
      <c r="J313" s="129">
        <v>0</v>
      </c>
      <c r="K313" s="131">
        <v>-3067.69</v>
      </c>
    </row>
    <row r="314" spans="1:11" ht="12.75">
      <c r="A314" s="128" t="s">
        <v>653</v>
      </c>
      <c r="B314" s="129" t="s">
        <v>639</v>
      </c>
      <c r="C314" s="131">
        <v>22101.44</v>
      </c>
      <c r="D314" s="131">
        <v>22968</v>
      </c>
      <c r="E314" s="131">
        <v>0</v>
      </c>
      <c r="F314" s="129">
        <v>0</v>
      </c>
      <c r="G314" s="129">
        <v>0</v>
      </c>
      <c r="H314" s="132">
        <v>48</v>
      </c>
      <c r="I314" s="129">
        <v>0</v>
      </c>
      <c r="J314" s="129">
        <v>0</v>
      </c>
      <c r="K314" s="131">
        <v>48</v>
      </c>
    </row>
    <row r="315" spans="1:11" ht="12.75">
      <c r="A315" s="128" t="s">
        <v>653</v>
      </c>
      <c r="B315" s="129" t="s">
        <v>640</v>
      </c>
      <c r="C315" s="131">
        <v>164872.44</v>
      </c>
      <c r="D315" s="131">
        <v>221551.56</v>
      </c>
      <c r="E315" s="132">
        <v>0</v>
      </c>
      <c r="F315" s="129">
        <v>0</v>
      </c>
      <c r="G315" s="129">
        <v>0</v>
      </c>
      <c r="H315" s="131">
        <v>-1310.96</v>
      </c>
      <c r="I315" s="129">
        <v>0</v>
      </c>
      <c r="J315" s="129">
        <v>0</v>
      </c>
      <c r="K315" s="131">
        <v>-1310.96</v>
      </c>
    </row>
    <row r="316" spans="1:11" ht="12.75">
      <c r="A316" s="128" t="s">
        <v>653</v>
      </c>
      <c r="B316" s="129" t="s">
        <v>640</v>
      </c>
      <c r="C316" s="131">
        <v>52537.56</v>
      </c>
      <c r="D316" s="131">
        <v>112233.58</v>
      </c>
      <c r="E316" s="131">
        <v>59696.02</v>
      </c>
      <c r="F316" s="129">
        <v>0</v>
      </c>
      <c r="G316" s="129">
        <v>0</v>
      </c>
      <c r="H316" s="131">
        <v>0</v>
      </c>
      <c r="I316" s="129">
        <v>0</v>
      </c>
      <c r="J316" s="129">
        <v>0</v>
      </c>
      <c r="K316" s="131">
        <v>59696.02</v>
      </c>
    </row>
    <row r="317" spans="1:11" ht="12.75">
      <c r="A317" s="128" t="s">
        <v>653</v>
      </c>
      <c r="B317" s="129" t="s">
        <v>641</v>
      </c>
      <c r="C317" s="131">
        <v>241468.57</v>
      </c>
      <c r="D317" s="131">
        <v>298795.42</v>
      </c>
      <c r="E317" s="131">
        <v>0</v>
      </c>
      <c r="F317" s="129">
        <v>0</v>
      </c>
      <c r="G317" s="129">
        <v>0</v>
      </c>
      <c r="H317" s="131">
        <v>-2136.8</v>
      </c>
      <c r="I317" s="129">
        <v>0</v>
      </c>
      <c r="J317" s="129">
        <v>0</v>
      </c>
      <c r="K317" s="131">
        <v>-2136.8</v>
      </c>
    </row>
    <row r="318" spans="1:11" ht="12.75">
      <c r="A318" s="128" t="s">
        <v>653</v>
      </c>
      <c r="B318" s="129" t="s">
        <v>641</v>
      </c>
      <c r="C318" s="131">
        <v>96018.76</v>
      </c>
      <c r="D318" s="131">
        <v>204530.08</v>
      </c>
      <c r="E318" s="131">
        <v>108511.32</v>
      </c>
      <c r="F318" s="129">
        <v>0</v>
      </c>
      <c r="G318" s="129">
        <v>0</v>
      </c>
      <c r="H318" s="131">
        <v>0</v>
      </c>
      <c r="I318" s="129">
        <v>0</v>
      </c>
      <c r="J318" s="129">
        <v>0</v>
      </c>
      <c r="K318" s="131">
        <v>108511.32</v>
      </c>
    </row>
    <row r="319" spans="1:11" ht="12.75">
      <c r="A319" s="128" t="s">
        <v>653</v>
      </c>
      <c r="B319" s="129" t="s">
        <v>642</v>
      </c>
      <c r="C319" s="131">
        <v>485987.2</v>
      </c>
      <c r="D319" s="131">
        <v>578820.24</v>
      </c>
      <c r="E319" s="131">
        <v>0</v>
      </c>
      <c r="F319" s="129">
        <v>0</v>
      </c>
      <c r="G319" s="129">
        <v>0</v>
      </c>
      <c r="H319" s="131">
        <v>-10774.76</v>
      </c>
      <c r="I319" s="129">
        <v>0</v>
      </c>
      <c r="J319" s="129">
        <v>0</v>
      </c>
      <c r="K319" s="131">
        <v>-10774.76</v>
      </c>
    </row>
    <row r="320" spans="1:11" ht="12.75">
      <c r="A320" s="128" t="s">
        <v>653</v>
      </c>
      <c r="B320" s="129" t="s">
        <v>642</v>
      </c>
      <c r="C320" s="131">
        <v>66324.82</v>
      </c>
      <c r="D320" s="131">
        <v>145692.67</v>
      </c>
      <c r="E320" s="131">
        <v>79367.85</v>
      </c>
      <c r="F320" s="129">
        <v>0</v>
      </c>
      <c r="G320" s="129">
        <v>0</v>
      </c>
      <c r="H320" s="131">
        <v>0</v>
      </c>
      <c r="I320" s="129">
        <v>0</v>
      </c>
      <c r="J320" s="129">
        <v>0</v>
      </c>
      <c r="K320" s="131">
        <v>79367.85</v>
      </c>
    </row>
    <row r="321" spans="1:11" ht="12.75">
      <c r="A321" s="128" t="s">
        <v>653</v>
      </c>
      <c r="B321" s="129" t="s">
        <v>643</v>
      </c>
      <c r="C321" s="131">
        <v>190275.5</v>
      </c>
      <c r="D321" s="131">
        <v>218711.52</v>
      </c>
      <c r="E321" s="130">
        <v>0</v>
      </c>
      <c r="F321" s="129">
        <v>0</v>
      </c>
      <c r="G321" s="129">
        <v>0</v>
      </c>
      <c r="H321" s="131">
        <v>-10935.58</v>
      </c>
      <c r="I321" s="129">
        <v>0</v>
      </c>
      <c r="J321" s="129">
        <v>0</v>
      </c>
      <c r="K321" s="131">
        <v>-10935.58</v>
      </c>
    </row>
    <row r="322" spans="1:11" ht="12.75">
      <c r="A322" s="128" t="s">
        <v>653</v>
      </c>
      <c r="B322" s="129" t="s">
        <v>643</v>
      </c>
      <c r="C322" s="131">
        <v>137980.02</v>
      </c>
      <c r="D322" s="131">
        <v>273575.52</v>
      </c>
      <c r="E322" s="130">
        <v>135595.5</v>
      </c>
      <c r="F322" s="129">
        <v>0</v>
      </c>
      <c r="G322" s="129">
        <v>0</v>
      </c>
      <c r="H322" s="131">
        <v>0</v>
      </c>
      <c r="I322" s="129">
        <v>0</v>
      </c>
      <c r="J322" s="129">
        <v>0</v>
      </c>
      <c r="K322" s="131">
        <v>135595.5</v>
      </c>
    </row>
    <row r="323" spans="1:11" ht="12.75">
      <c r="A323" s="128" t="s">
        <v>653</v>
      </c>
      <c r="B323" s="129" t="s">
        <v>644</v>
      </c>
      <c r="C323" s="131">
        <v>202930.47</v>
      </c>
      <c r="D323" s="131">
        <v>265801</v>
      </c>
      <c r="E323" s="130">
        <v>0</v>
      </c>
      <c r="F323" s="129">
        <v>0</v>
      </c>
      <c r="G323" s="129">
        <v>0</v>
      </c>
      <c r="H323" s="131">
        <v>-18623</v>
      </c>
      <c r="I323" s="129">
        <v>0</v>
      </c>
      <c r="J323" s="129">
        <v>0</v>
      </c>
      <c r="K323" s="131">
        <v>-18623</v>
      </c>
    </row>
    <row r="324" spans="1:11" ht="12.75">
      <c r="A324" s="128" t="s">
        <v>653</v>
      </c>
      <c r="B324" s="129" t="s">
        <v>644</v>
      </c>
      <c r="C324" s="131">
        <v>88703.83</v>
      </c>
      <c r="D324" s="131">
        <v>154880.5</v>
      </c>
      <c r="E324" s="130">
        <v>66176.67</v>
      </c>
      <c r="F324" s="129">
        <v>0</v>
      </c>
      <c r="G324" s="129">
        <v>0</v>
      </c>
      <c r="H324" s="131">
        <v>0</v>
      </c>
      <c r="I324" s="129">
        <v>0</v>
      </c>
      <c r="J324" s="129">
        <v>0</v>
      </c>
      <c r="K324" s="131">
        <v>66176.67</v>
      </c>
    </row>
    <row r="325" spans="1:11" ht="12.75">
      <c r="A325" s="128" t="s">
        <v>653</v>
      </c>
      <c r="B325" s="129" t="s">
        <v>645</v>
      </c>
      <c r="C325" s="131">
        <v>200673.51</v>
      </c>
      <c r="D325" s="131">
        <v>281512</v>
      </c>
      <c r="E325" s="130">
        <v>0</v>
      </c>
      <c r="F325" s="129">
        <v>0</v>
      </c>
      <c r="G325" s="129">
        <v>0</v>
      </c>
      <c r="H325" s="131">
        <v>-29248</v>
      </c>
      <c r="I325" s="129">
        <v>0</v>
      </c>
      <c r="J325" s="129">
        <v>0</v>
      </c>
      <c r="K325" s="131">
        <v>-29248</v>
      </c>
    </row>
    <row r="326" spans="1:11" ht="12.75">
      <c r="A326" s="128" t="s">
        <v>653</v>
      </c>
      <c r="B326" s="129" t="s">
        <v>645</v>
      </c>
      <c r="C326" s="131">
        <v>77226.65</v>
      </c>
      <c r="D326" s="131">
        <v>130900</v>
      </c>
      <c r="E326" s="130">
        <v>53673.35</v>
      </c>
      <c r="F326" s="129">
        <v>0</v>
      </c>
      <c r="G326" s="129">
        <v>0</v>
      </c>
      <c r="H326" s="131">
        <v>0</v>
      </c>
      <c r="I326" s="129">
        <v>0</v>
      </c>
      <c r="J326" s="129">
        <v>0</v>
      </c>
      <c r="K326" s="131">
        <v>53673.35</v>
      </c>
    </row>
    <row r="327" spans="1:11" ht="12.75">
      <c r="A327" s="128" t="s">
        <v>653</v>
      </c>
      <c r="B327" s="129" t="s">
        <v>646</v>
      </c>
      <c r="C327" s="131">
        <v>106177.38</v>
      </c>
      <c r="D327" s="131">
        <v>142465.15</v>
      </c>
      <c r="E327" s="130">
        <v>0</v>
      </c>
      <c r="F327" s="129">
        <v>0</v>
      </c>
      <c r="G327" s="129">
        <v>0</v>
      </c>
      <c r="H327" s="131">
        <v>-4595.65</v>
      </c>
      <c r="I327" s="129">
        <v>0</v>
      </c>
      <c r="J327" s="129">
        <v>0</v>
      </c>
      <c r="K327" s="131">
        <v>-4595.65</v>
      </c>
    </row>
    <row r="328" spans="1:11" ht="12.75">
      <c r="A328" s="128" t="s">
        <v>653</v>
      </c>
      <c r="B328" s="129" t="s">
        <v>647</v>
      </c>
      <c r="C328" s="131">
        <v>143584.54</v>
      </c>
      <c r="D328" s="131">
        <v>159299.86</v>
      </c>
      <c r="E328" s="130">
        <v>0</v>
      </c>
      <c r="F328" s="129">
        <v>0</v>
      </c>
      <c r="G328" s="129">
        <v>0</v>
      </c>
      <c r="H328" s="131">
        <v>-16760.14</v>
      </c>
      <c r="I328" s="129">
        <v>0</v>
      </c>
      <c r="J328" s="129">
        <v>0</v>
      </c>
      <c r="K328" s="131">
        <v>-16760.14</v>
      </c>
    </row>
    <row r="329" spans="1:11" ht="12.75">
      <c r="A329" s="128" t="s">
        <v>653</v>
      </c>
      <c r="B329" s="129" t="s">
        <v>648</v>
      </c>
      <c r="C329" s="131">
        <v>172450.02</v>
      </c>
      <c r="D329" s="131">
        <v>182160</v>
      </c>
      <c r="E329" s="129">
        <v>0</v>
      </c>
      <c r="F329" s="129">
        <v>0</v>
      </c>
      <c r="G329" s="129">
        <v>0</v>
      </c>
      <c r="H329" s="131">
        <v>-23179.2</v>
      </c>
      <c r="I329" s="129">
        <v>0</v>
      </c>
      <c r="J329" s="129">
        <v>0</v>
      </c>
      <c r="K329" s="131">
        <v>-23179.2</v>
      </c>
    </row>
    <row r="330" spans="1:11" ht="12.75">
      <c r="A330" s="374" t="s">
        <v>649</v>
      </c>
      <c r="B330" s="374"/>
      <c r="C330" s="131">
        <f aca="true" t="shared" si="3" ref="C330:K330">SUM(C308:C329)</f>
        <v>4179418.12</v>
      </c>
      <c r="D330" s="131">
        <f t="shared" si="3"/>
        <v>4512404.88</v>
      </c>
      <c r="E330" s="130">
        <f t="shared" si="3"/>
        <v>-100779.32999999987</v>
      </c>
      <c r="F330" s="130">
        <f t="shared" si="3"/>
        <v>0</v>
      </c>
      <c r="G330" s="130">
        <f t="shared" si="3"/>
        <v>0</v>
      </c>
      <c r="H330" s="131">
        <f t="shared" si="3"/>
        <v>-123100.73999999999</v>
      </c>
      <c r="I330" s="130">
        <f t="shared" si="3"/>
        <v>0</v>
      </c>
      <c r="J330" s="130">
        <f t="shared" si="3"/>
        <v>0</v>
      </c>
      <c r="K330" s="131">
        <f t="shared" si="3"/>
        <v>-223880.06999999983</v>
      </c>
    </row>
    <row r="331" spans="1:11" ht="12.75">
      <c r="A331" s="128" t="s">
        <v>653</v>
      </c>
      <c r="B331" s="136" t="s">
        <v>650</v>
      </c>
      <c r="C331" s="131">
        <v>244478.75</v>
      </c>
      <c r="D331" s="131">
        <v>0</v>
      </c>
      <c r="E331" s="131">
        <v>-244478.75</v>
      </c>
      <c r="F331" s="129">
        <v>0</v>
      </c>
      <c r="G331" s="129">
        <v>0</v>
      </c>
      <c r="H331" s="132">
        <v>0</v>
      </c>
      <c r="I331" s="129">
        <v>0</v>
      </c>
      <c r="J331" s="129">
        <v>0</v>
      </c>
      <c r="K331" s="131">
        <v>-244478.75</v>
      </c>
    </row>
    <row r="332" spans="1:11" ht="12.75">
      <c r="A332" s="128" t="s">
        <v>653</v>
      </c>
      <c r="B332" s="136" t="s">
        <v>651</v>
      </c>
      <c r="C332" s="131">
        <v>999253.59</v>
      </c>
      <c r="D332" s="131">
        <v>941199.8</v>
      </c>
      <c r="E332" s="131">
        <v>-58053.79</v>
      </c>
      <c r="F332" s="129">
        <v>0</v>
      </c>
      <c r="G332" s="129">
        <v>0</v>
      </c>
      <c r="H332" s="132">
        <v>0</v>
      </c>
      <c r="I332" s="129">
        <v>0</v>
      </c>
      <c r="J332" s="129">
        <v>0</v>
      </c>
      <c r="K332" s="131">
        <v>-58053.79</v>
      </c>
    </row>
    <row r="333" spans="1:11" ht="12.75">
      <c r="A333" s="138" t="s">
        <v>652</v>
      </c>
      <c r="B333" s="139"/>
      <c r="C333" s="150">
        <f>C332+C331+C330+C307+C291</f>
        <v>86538936.15</v>
      </c>
      <c r="D333" s="150">
        <f>D332+D331+D330+D307+D291</f>
        <v>26095706.1</v>
      </c>
      <c r="E333" s="150">
        <f>E332+E331+E330+E307+E291</f>
        <v>-44516729.02</v>
      </c>
      <c r="F333" s="151"/>
      <c r="G333" s="151"/>
      <c r="H333" s="150">
        <f>H330+H307+H291</f>
        <v>-834417.2000000002</v>
      </c>
      <c r="I333" s="155"/>
      <c r="J333" s="155"/>
      <c r="K333" s="150">
        <f>K332+K331+K330+K307+K291</f>
        <v>-45351146.21999999</v>
      </c>
    </row>
    <row r="334" spans="1:11" ht="12.75">
      <c r="A334" s="128" t="s">
        <v>654</v>
      </c>
      <c r="B334" s="129" t="s">
        <v>519</v>
      </c>
      <c r="C334" s="130">
        <v>417763.43</v>
      </c>
      <c r="D334" s="130">
        <v>231699.33</v>
      </c>
      <c r="E334" s="129">
        <v>0</v>
      </c>
      <c r="F334" s="129">
        <v>0</v>
      </c>
      <c r="G334" s="129">
        <v>0</v>
      </c>
      <c r="H334" s="130">
        <v>3510.93</v>
      </c>
      <c r="I334" s="129">
        <v>0</v>
      </c>
      <c r="J334" s="129">
        <v>0</v>
      </c>
      <c r="K334" s="130">
        <v>3510.93</v>
      </c>
    </row>
    <row r="335" spans="1:11" ht="12.75">
      <c r="A335" s="128" t="s">
        <v>654</v>
      </c>
      <c r="B335" s="129" t="s">
        <v>519</v>
      </c>
      <c r="C335" s="130">
        <v>1096307.39</v>
      </c>
      <c r="D335" s="130">
        <v>466625.75</v>
      </c>
      <c r="E335" s="130">
        <v>-629681.64</v>
      </c>
      <c r="F335" s="129">
        <v>0</v>
      </c>
      <c r="G335" s="129">
        <v>0</v>
      </c>
      <c r="H335" s="129">
        <v>0</v>
      </c>
      <c r="I335" s="129">
        <v>0</v>
      </c>
      <c r="J335" s="129">
        <v>0</v>
      </c>
      <c r="K335" s="130">
        <v>-629681.64</v>
      </c>
    </row>
    <row r="336" spans="1:11" ht="12.75">
      <c r="A336" s="128" t="s">
        <v>654</v>
      </c>
      <c r="B336" s="129" t="s">
        <v>520</v>
      </c>
      <c r="C336" s="130">
        <v>20132.4</v>
      </c>
      <c r="D336" s="130">
        <v>0</v>
      </c>
      <c r="E336" s="130">
        <v>-20132.4</v>
      </c>
      <c r="F336" s="129">
        <v>0</v>
      </c>
      <c r="G336" s="129">
        <v>0</v>
      </c>
      <c r="H336" s="129">
        <v>0</v>
      </c>
      <c r="I336" s="129">
        <v>0</v>
      </c>
      <c r="J336" s="129">
        <v>0</v>
      </c>
      <c r="K336" s="130">
        <v>-20132.4</v>
      </c>
    </row>
    <row r="337" spans="1:11" ht="12.75">
      <c r="A337" s="128" t="s">
        <v>654</v>
      </c>
      <c r="B337" s="129" t="s">
        <v>521</v>
      </c>
      <c r="C337" s="130">
        <v>108085</v>
      </c>
      <c r="D337" s="129">
        <v>0</v>
      </c>
      <c r="E337" s="130">
        <v>-108085</v>
      </c>
      <c r="F337" s="129">
        <v>0</v>
      </c>
      <c r="G337" s="129">
        <v>0</v>
      </c>
      <c r="H337" s="129">
        <v>0</v>
      </c>
      <c r="I337" s="129">
        <v>0</v>
      </c>
      <c r="J337" s="129">
        <v>0</v>
      </c>
      <c r="K337" s="130">
        <v>-108085</v>
      </c>
    </row>
    <row r="338" spans="1:11" ht="12.75">
      <c r="A338" s="128" t="s">
        <v>654</v>
      </c>
      <c r="B338" s="129" t="s">
        <v>522</v>
      </c>
      <c r="C338" s="130">
        <v>201000</v>
      </c>
      <c r="D338" s="130">
        <v>0</v>
      </c>
      <c r="E338" s="130">
        <v>-201000</v>
      </c>
      <c r="F338" s="129">
        <v>0</v>
      </c>
      <c r="G338" s="129">
        <v>0</v>
      </c>
      <c r="H338" s="129">
        <v>0</v>
      </c>
      <c r="I338" s="129">
        <v>0</v>
      </c>
      <c r="J338" s="129">
        <v>0</v>
      </c>
      <c r="K338" s="130">
        <v>-201000</v>
      </c>
    </row>
    <row r="339" spans="1:11" ht="12.75">
      <c r="A339" s="128" t="s">
        <v>654</v>
      </c>
      <c r="B339" s="129" t="s">
        <v>523</v>
      </c>
      <c r="C339" s="130">
        <v>149726.5</v>
      </c>
      <c r="D339" s="130">
        <v>149726.6</v>
      </c>
      <c r="E339" s="129">
        <v>0</v>
      </c>
      <c r="F339" s="129">
        <v>0</v>
      </c>
      <c r="G339" s="129">
        <v>0</v>
      </c>
      <c r="H339" s="130">
        <v>17230.6</v>
      </c>
      <c r="I339" s="129">
        <v>0</v>
      </c>
      <c r="J339" s="129">
        <v>0</v>
      </c>
      <c r="K339" s="130">
        <v>17230.6</v>
      </c>
    </row>
    <row r="340" spans="1:11" ht="12.75">
      <c r="A340" s="128" t="s">
        <v>654</v>
      </c>
      <c r="B340" s="129" t="s">
        <v>524</v>
      </c>
      <c r="C340" s="130">
        <v>48125.95</v>
      </c>
      <c r="D340" s="130">
        <v>43755.55</v>
      </c>
      <c r="E340" s="130">
        <v>-4370.4</v>
      </c>
      <c r="F340" s="129">
        <v>0</v>
      </c>
      <c r="G340" s="129">
        <v>0</v>
      </c>
      <c r="H340" s="129">
        <v>0</v>
      </c>
      <c r="I340" s="129">
        <v>0</v>
      </c>
      <c r="J340" s="129">
        <v>0</v>
      </c>
      <c r="K340" s="130">
        <v>-4370.4</v>
      </c>
    </row>
    <row r="341" spans="1:11" ht="12.75">
      <c r="A341" s="128" t="s">
        <v>654</v>
      </c>
      <c r="B341" s="129" t="s">
        <v>525</v>
      </c>
      <c r="C341" s="130">
        <v>9985689</v>
      </c>
      <c r="D341" s="129">
        <v>0</v>
      </c>
      <c r="E341" s="130">
        <v>-9985689</v>
      </c>
      <c r="F341" s="129">
        <v>0</v>
      </c>
      <c r="G341" s="129">
        <v>0</v>
      </c>
      <c r="H341" s="129">
        <v>0</v>
      </c>
      <c r="I341" s="129">
        <v>0</v>
      </c>
      <c r="J341" s="129">
        <v>0</v>
      </c>
      <c r="K341" s="130">
        <v>-9985689</v>
      </c>
    </row>
    <row r="342" spans="1:11" ht="12.75">
      <c r="A342" s="128" t="s">
        <v>654</v>
      </c>
      <c r="B342" s="129" t="s">
        <v>526</v>
      </c>
      <c r="C342" s="130">
        <v>31213</v>
      </c>
      <c r="D342" s="130">
        <v>9363.9</v>
      </c>
      <c r="E342" s="130">
        <v>-21849.1</v>
      </c>
      <c r="F342" s="129">
        <v>0</v>
      </c>
      <c r="G342" s="129">
        <v>0</v>
      </c>
      <c r="H342" s="129">
        <v>0</v>
      </c>
      <c r="I342" s="129">
        <v>0</v>
      </c>
      <c r="J342" s="129">
        <v>0</v>
      </c>
      <c r="K342" s="130">
        <v>-21849.1</v>
      </c>
    </row>
    <row r="343" spans="1:11" ht="12.75">
      <c r="A343" s="128" t="s">
        <v>654</v>
      </c>
      <c r="B343" s="129" t="s">
        <v>527</v>
      </c>
      <c r="C343" s="130">
        <v>8658.1</v>
      </c>
      <c r="D343" s="130">
        <v>16727.94</v>
      </c>
      <c r="E343" s="130">
        <v>8069.84</v>
      </c>
      <c r="F343" s="129">
        <v>0</v>
      </c>
      <c r="G343" s="129">
        <v>0</v>
      </c>
      <c r="H343" s="129">
        <v>0</v>
      </c>
      <c r="I343" s="129">
        <v>0</v>
      </c>
      <c r="J343" s="129">
        <v>0</v>
      </c>
      <c r="K343" s="130">
        <v>8069.84</v>
      </c>
    </row>
    <row r="344" spans="1:11" ht="12.75">
      <c r="A344" s="128" t="s">
        <v>654</v>
      </c>
      <c r="B344" s="129" t="s">
        <v>529</v>
      </c>
      <c r="C344" s="130">
        <v>96941</v>
      </c>
      <c r="D344" s="129">
        <v>0</v>
      </c>
      <c r="E344" s="130">
        <v>-96941</v>
      </c>
      <c r="F344" s="129">
        <v>0</v>
      </c>
      <c r="G344" s="129">
        <v>0</v>
      </c>
      <c r="H344" s="129">
        <v>0</v>
      </c>
      <c r="I344" s="129">
        <v>0</v>
      </c>
      <c r="J344" s="129">
        <v>0</v>
      </c>
      <c r="K344" s="130">
        <v>-96941</v>
      </c>
    </row>
    <row r="345" spans="1:11" ht="12.75">
      <c r="A345" s="128" t="s">
        <v>654</v>
      </c>
      <c r="B345" s="129" t="s">
        <v>530</v>
      </c>
      <c r="C345" s="130">
        <v>232418</v>
      </c>
      <c r="D345" s="129">
        <v>0</v>
      </c>
      <c r="E345" s="130">
        <v>-232418</v>
      </c>
      <c r="F345" s="129">
        <v>0</v>
      </c>
      <c r="G345" s="129">
        <v>0</v>
      </c>
      <c r="H345" s="129">
        <v>0</v>
      </c>
      <c r="I345" s="129">
        <v>0</v>
      </c>
      <c r="J345" s="129">
        <v>0</v>
      </c>
      <c r="K345" s="130">
        <v>-232418</v>
      </c>
    </row>
    <row r="346" spans="1:11" ht="12.75">
      <c r="A346" s="128" t="s">
        <v>654</v>
      </c>
      <c r="B346" s="129" t="s">
        <v>531</v>
      </c>
      <c r="C346" s="130">
        <v>113737</v>
      </c>
      <c r="D346" s="129">
        <v>0</v>
      </c>
      <c r="E346" s="130">
        <v>-113737</v>
      </c>
      <c r="F346" s="129">
        <v>0</v>
      </c>
      <c r="G346" s="129">
        <v>0</v>
      </c>
      <c r="H346" s="129">
        <v>0</v>
      </c>
      <c r="I346" s="129">
        <v>0</v>
      </c>
      <c r="J346" s="129">
        <v>0</v>
      </c>
      <c r="K346" s="130">
        <v>-113737</v>
      </c>
    </row>
    <row r="347" spans="1:11" ht="12.75">
      <c r="A347" s="128" t="s">
        <v>654</v>
      </c>
      <c r="B347" s="129" t="s">
        <v>532</v>
      </c>
      <c r="C347" s="130">
        <v>21373</v>
      </c>
      <c r="D347" s="129">
        <v>0</v>
      </c>
      <c r="E347" s="130">
        <v>-21373</v>
      </c>
      <c r="F347" s="129">
        <v>0</v>
      </c>
      <c r="G347" s="129">
        <v>0</v>
      </c>
      <c r="H347" s="129">
        <v>0</v>
      </c>
      <c r="I347" s="129">
        <v>0</v>
      </c>
      <c r="J347" s="129">
        <v>0</v>
      </c>
      <c r="K347" s="130">
        <v>-21373</v>
      </c>
    </row>
    <row r="348" spans="1:11" ht="12.75">
      <c r="A348" s="128" t="s">
        <v>654</v>
      </c>
      <c r="B348" s="129" t="s">
        <v>533</v>
      </c>
      <c r="C348" s="130">
        <v>108589</v>
      </c>
      <c r="D348" s="129">
        <v>0</v>
      </c>
      <c r="E348" s="130">
        <v>-108589</v>
      </c>
      <c r="F348" s="129">
        <v>0</v>
      </c>
      <c r="G348" s="129">
        <v>0</v>
      </c>
      <c r="H348" s="129">
        <v>0</v>
      </c>
      <c r="I348" s="129">
        <v>0</v>
      </c>
      <c r="J348" s="129">
        <v>0</v>
      </c>
      <c r="K348" s="130">
        <v>-108589</v>
      </c>
    </row>
    <row r="349" spans="1:11" ht="12.75">
      <c r="A349" s="128" t="s">
        <v>654</v>
      </c>
      <c r="B349" s="129" t="s">
        <v>534</v>
      </c>
      <c r="C349" s="130">
        <v>109366</v>
      </c>
      <c r="D349" s="129">
        <v>0</v>
      </c>
      <c r="E349" s="130">
        <v>-109366</v>
      </c>
      <c r="F349" s="129">
        <v>0</v>
      </c>
      <c r="G349" s="129">
        <v>0</v>
      </c>
      <c r="H349" s="129">
        <v>0</v>
      </c>
      <c r="I349" s="129">
        <v>0</v>
      </c>
      <c r="J349" s="129">
        <v>0</v>
      </c>
      <c r="K349" s="130">
        <v>-109366</v>
      </c>
    </row>
    <row r="350" spans="1:11" ht="12.75">
      <c r="A350" s="128" t="s">
        <v>654</v>
      </c>
      <c r="B350" s="129" t="s">
        <v>535</v>
      </c>
      <c r="C350" s="130">
        <v>298150</v>
      </c>
      <c r="D350" s="129">
        <v>0</v>
      </c>
      <c r="E350" s="130">
        <v>-298150</v>
      </c>
      <c r="F350" s="129">
        <v>0</v>
      </c>
      <c r="G350" s="129">
        <v>0</v>
      </c>
      <c r="H350" s="129">
        <v>0</v>
      </c>
      <c r="I350" s="129">
        <v>0</v>
      </c>
      <c r="J350" s="129">
        <v>0</v>
      </c>
      <c r="K350" s="130">
        <v>-298150</v>
      </c>
    </row>
    <row r="351" spans="1:11" ht="12.75">
      <c r="A351" s="128" t="s">
        <v>654</v>
      </c>
      <c r="B351" s="129" t="s">
        <v>536</v>
      </c>
      <c r="C351" s="130">
        <v>242801</v>
      </c>
      <c r="D351" s="130">
        <v>58199.4</v>
      </c>
      <c r="E351" s="130">
        <v>0</v>
      </c>
      <c r="F351" s="129">
        <v>0</v>
      </c>
      <c r="G351" s="129">
        <v>0</v>
      </c>
      <c r="H351" s="129">
        <v>-412.76</v>
      </c>
      <c r="I351" s="129">
        <v>0</v>
      </c>
      <c r="J351" s="129">
        <v>0</v>
      </c>
      <c r="K351" s="130">
        <v>-412.76</v>
      </c>
    </row>
    <row r="352" spans="1:11" ht="12.75">
      <c r="A352" s="128" t="s">
        <v>654</v>
      </c>
      <c r="B352" s="129" t="s">
        <v>537</v>
      </c>
      <c r="C352" s="130">
        <v>103402.61</v>
      </c>
      <c r="D352" s="130">
        <v>28928.52</v>
      </c>
      <c r="E352" s="130">
        <v>0</v>
      </c>
      <c r="F352" s="129">
        <v>0</v>
      </c>
      <c r="G352" s="129">
        <v>0</v>
      </c>
      <c r="H352" s="130">
        <v>2892.85</v>
      </c>
      <c r="I352" s="129">
        <v>0</v>
      </c>
      <c r="J352" s="129">
        <v>0</v>
      </c>
      <c r="K352" s="130">
        <v>2892.85</v>
      </c>
    </row>
    <row r="353" spans="1:11" ht="12.75">
      <c r="A353" s="128" t="s">
        <v>654</v>
      </c>
      <c r="B353" s="129" t="s">
        <v>538</v>
      </c>
      <c r="C353" s="130">
        <v>873629</v>
      </c>
      <c r="D353" s="130">
        <v>111824.51</v>
      </c>
      <c r="E353" s="130">
        <v>0</v>
      </c>
      <c r="F353" s="129">
        <v>0</v>
      </c>
      <c r="G353" s="129">
        <v>0</v>
      </c>
      <c r="H353" s="130">
        <v>18346.21</v>
      </c>
      <c r="I353" s="129">
        <v>0</v>
      </c>
      <c r="J353" s="129">
        <v>0</v>
      </c>
      <c r="K353" s="130">
        <v>18346.21</v>
      </c>
    </row>
    <row r="354" spans="1:11" ht="12.75">
      <c r="A354" s="128" t="s">
        <v>654</v>
      </c>
      <c r="B354" s="129" t="s">
        <v>539</v>
      </c>
      <c r="C354" s="130">
        <v>125940.23</v>
      </c>
      <c r="D354" s="130">
        <v>47165.25</v>
      </c>
      <c r="E354" s="129">
        <v>0</v>
      </c>
      <c r="F354" s="129">
        <v>0</v>
      </c>
      <c r="G354" s="129">
        <v>0</v>
      </c>
      <c r="H354" s="130">
        <v>0</v>
      </c>
      <c r="I354" s="129">
        <v>0</v>
      </c>
      <c r="J354" s="129">
        <v>0</v>
      </c>
      <c r="K354" s="130">
        <v>0</v>
      </c>
    </row>
    <row r="355" spans="1:11" ht="12.75">
      <c r="A355" s="128" t="s">
        <v>654</v>
      </c>
      <c r="B355" s="129" t="s">
        <v>540</v>
      </c>
      <c r="C355" s="130">
        <v>313855</v>
      </c>
      <c r="D355" s="130">
        <v>109849.25</v>
      </c>
      <c r="E355" s="129">
        <v>0</v>
      </c>
      <c r="F355" s="129">
        <v>0</v>
      </c>
      <c r="G355" s="129">
        <v>0</v>
      </c>
      <c r="H355" s="130">
        <v>-15692.75</v>
      </c>
      <c r="I355" s="129">
        <v>0</v>
      </c>
      <c r="J355" s="129">
        <v>0</v>
      </c>
      <c r="K355" s="130">
        <v>-15692.75</v>
      </c>
    </row>
    <row r="356" spans="1:11" ht="12.75">
      <c r="A356" s="128" t="s">
        <v>654</v>
      </c>
      <c r="B356" s="129" t="s">
        <v>541</v>
      </c>
      <c r="C356" s="130">
        <v>463718.17</v>
      </c>
      <c r="D356" s="130">
        <v>65619</v>
      </c>
      <c r="E356" s="129">
        <v>0</v>
      </c>
      <c r="F356" s="129">
        <v>0</v>
      </c>
      <c r="G356" s="129">
        <v>0</v>
      </c>
      <c r="H356" s="130">
        <v>4593.33</v>
      </c>
      <c r="I356" s="129">
        <v>0</v>
      </c>
      <c r="J356" s="129">
        <v>0</v>
      </c>
      <c r="K356" s="130">
        <v>4593.33</v>
      </c>
    </row>
    <row r="357" spans="1:11" ht="12.75">
      <c r="A357" s="128" t="s">
        <v>654</v>
      </c>
      <c r="B357" s="129" t="s">
        <v>541</v>
      </c>
      <c r="C357" s="130">
        <v>115885.73</v>
      </c>
      <c r="D357" s="130">
        <v>31742</v>
      </c>
      <c r="E357" s="130">
        <v>-84143.73</v>
      </c>
      <c r="F357" s="129">
        <v>0</v>
      </c>
      <c r="G357" s="129">
        <v>0</v>
      </c>
      <c r="H357" s="130">
        <v>0</v>
      </c>
      <c r="I357" s="129">
        <v>0</v>
      </c>
      <c r="J357" s="129">
        <v>0</v>
      </c>
      <c r="K357" s="130">
        <v>-84143.73</v>
      </c>
    </row>
    <row r="358" spans="1:11" ht="12.75">
      <c r="A358" s="128" t="s">
        <v>654</v>
      </c>
      <c r="B358" s="129" t="s">
        <v>542</v>
      </c>
      <c r="C358" s="131">
        <v>114014.25</v>
      </c>
      <c r="D358" s="131">
        <v>100000</v>
      </c>
      <c r="E358" s="131">
        <v>-14014.25</v>
      </c>
      <c r="F358" s="129">
        <v>0</v>
      </c>
      <c r="G358" s="129">
        <v>0</v>
      </c>
      <c r="H358" s="131">
        <v>0</v>
      </c>
      <c r="I358" s="132">
        <v>0</v>
      </c>
      <c r="J358" s="129">
        <v>0</v>
      </c>
      <c r="K358" s="131">
        <v>-14014.25</v>
      </c>
    </row>
    <row r="359" spans="1:11" ht="12.75">
      <c r="A359" s="128" t="s">
        <v>654</v>
      </c>
      <c r="B359" s="129" t="s">
        <v>543</v>
      </c>
      <c r="C359" s="131">
        <v>320513</v>
      </c>
      <c r="D359" s="131">
        <v>82980.82</v>
      </c>
      <c r="E359" s="131">
        <v>-237532.18</v>
      </c>
      <c r="F359" s="129">
        <v>0</v>
      </c>
      <c r="G359" s="129">
        <v>0</v>
      </c>
      <c r="H359" s="131">
        <v>0</v>
      </c>
      <c r="I359" s="132">
        <v>0</v>
      </c>
      <c r="J359" s="129">
        <v>0</v>
      </c>
      <c r="K359" s="131">
        <v>-237532.18</v>
      </c>
    </row>
    <row r="360" spans="1:11" ht="12.75">
      <c r="A360" s="128" t="s">
        <v>654</v>
      </c>
      <c r="B360" s="129" t="s">
        <v>544</v>
      </c>
      <c r="C360" s="131">
        <v>472361</v>
      </c>
      <c r="D360" s="131">
        <v>0</v>
      </c>
      <c r="E360" s="131">
        <v>-472361</v>
      </c>
      <c r="F360" s="129">
        <v>0</v>
      </c>
      <c r="G360" s="129">
        <v>0</v>
      </c>
      <c r="H360" s="132">
        <v>0</v>
      </c>
      <c r="I360" s="132">
        <v>0</v>
      </c>
      <c r="J360" s="129">
        <v>0</v>
      </c>
      <c r="K360" s="131">
        <v>-472361</v>
      </c>
    </row>
    <row r="361" spans="1:11" ht="12.75">
      <c r="A361" s="128" t="s">
        <v>654</v>
      </c>
      <c r="B361" s="129" t="s">
        <v>545</v>
      </c>
      <c r="C361" s="131">
        <v>7264</v>
      </c>
      <c r="D361" s="131">
        <v>0</v>
      </c>
      <c r="E361" s="131">
        <v>-7264</v>
      </c>
      <c r="F361" s="129">
        <v>0</v>
      </c>
      <c r="G361" s="129">
        <v>0</v>
      </c>
      <c r="H361" s="132">
        <v>0</v>
      </c>
      <c r="I361" s="132">
        <v>0</v>
      </c>
      <c r="J361" s="129">
        <v>0</v>
      </c>
      <c r="K361" s="131">
        <v>-7264</v>
      </c>
    </row>
    <row r="362" spans="1:11" ht="12.75">
      <c r="A362" s="128" t="s">
        <v>654</v>
      </c>
      <c r="B362" s="129" t="s">
        <v>546</v>
      </c>
      <c r="C362" s="131">
        <v>2542722</v>
      </c>
      <c r="D362" s="131">
        <v>0</v>
      </c>
      <c r="E362" s="131">
        <v>-2542722</v>
      </c>
      <c r="F362" s="129">
        <v>0</v>
      </c>
      <c r="G362" s="129">
        <v>0</v>
      </c>
      <c r="H362" s="132">
        <v>0</v>
      </c>
      <c r="I362" s="132">
        <v>0</v>
      </c>
      <c r="J362" s="129">
        <v>0</v>
      </c>
      <c r="K362" s="131">
        <v>-2542722</v>
      </c>
    </row>
    <row r="363" spans="1:11" ht="12.75">
      <c r="A363" s="128" t="s">
        <v>654</v>
      </c>
      <c r="B363" s="129" t="s">
        <v>547</v>
      </c>
      <c r="C363" s="131">
        <v>217450</v>
      </c>
      <c r="D363" s="131">
        <v>29144.82</v>
      </c>
      <c r="E363" s="131">
        <v>-188305.18</v>
      </c>
      <c r="F363" s="129">
        <v>0</v>
      </c>
      <c r="G363" s="129">
        <v>0</v>
      </c>
      <c r="H363" s="132">
        <v>0</v>
      </c>
      <c r="I363" s="132">
        <v>0</v>
      </c>
      <c r="J363" s="129">
        <v>0</v>
      </c>
      <c r="K363" s="131">
        <v>-188305.18</v>
      </c>
    </row>
    <row r="364" spans="1:11" ht="12.75">
      <c r="A364" s="128" t="s">
        <v>654</v>
      </c>
      <c r="B364" s="129" t="s">
        <v>548</v>
      </c>
      <c r="C364" s="131">
        <v>34469</v>
      </c>
      <c r="D364" s="131">
        <v>0</v>
      </c>
      <c r="E364" s="131">
        <v>-34469</v>
      </c>
      <c r="F364" s="129">
        <v>0</v>
      </c>
      <c r="G364" s="129">
        <v>0</v>
      </c>
      <c r="H364" s="132">
        <v>0</v>
      </c>
      <c r="I364" s="132">
        <v>0</v>
      </c>
      <c r="J364" s="129">
        <v>0</v>
      </c>
      <c r="K364" s="131">
        <v>-34469</v>
      </c>
    </row>
    <row r="365" spans="1:11" ht="12.75">
      <c r="A365" s="128" t="s">
        <v>654</v>
      </c>
      <c r="B365" s="129" t="s">
        <v>549</v>
      </c>
      <c r="C365" s="131">
        <v>8602789.42</v>
      </c>
      <c r="D365" s="131">
        <v>2243326.54</v>
      </c>
      <c r="E365" s="131">
        <v>0</v>
      </c>
      <c r="F365" s="129">
        <v>0</v>
      </c>
      <c r="G365" s="129">
        <v>0</v>
      </c>
      <c r="H365" s="131">
        <v>-271787.64</v>
      </c>
      <c r="I365" s="132">
        <v>0</v>
      </c>
      <c r="J365" s="129">
        <v>0</v>
      </c>
      <c r="K365" s="131">
        <v>-271787.64</v>
      </c>
    </row>
    <row r="366" spans="1:11" ht="12.75">
      <c r="A366" s="128" t="s">
        <v>654</v>
      </c>
      <c r="B366" s="129" t="s">
        <v>549</v>
      </c>
      <c r="C366" s="131">
        <v>57535.24</v>
      </c>
      <c r="D366" s="131">
        <v>38317.76</v>
      </c>
      <c r="E366" s="131">
        <v>-19217.48</v>
      </c>
      <c r="F366" s="129">
        <v>0</v>
      </c>
      <c r="G366" s="129">
        <v>0</v>
      </c>
      <c r="H366" s="131">
        <v>0</v>
      </c>
      <c r="I366" s="132">
        <v>0</v>
      </c>
      <c r="J366" s="129">
        <v>0</v>
      </c>
      <c r="K366" s="131">
        <v>-19217.48</v>
      </c>
    </row>
    <row r="367" spans="1:11" ht="12.75">
      <c r="A367" s="128" t="s">
        <v>654</v>
      </c>
      <c r="B367" s="129" t="s">
        <v>550</v>
      </c>
      <c r="C367" s="131">
        <v>1203079</v>
      </c>
      <c r="D367" s="131">
        <v>404234.54</v>
      </c>
      <c r="E367" s="131">
        <v>0</v>
      </c>
      <c r="F367" s="129">
        <v>0</v>
      </c>
      <c r="G367" s="129">
        <v>0</v>
      </c>
      <c r="H367" s="131">
        <v>-101058.64</v>
      </c>
      <c r="I367" s="132">
        <v>0</v>
      </c>
      <c r="J367" s="129">
        <v>0</v>
      </c>
      <c r="K367" s="131">
        <v>-101058.64</v>
      </c>
    </row>
    <row r="368" spans="1:11" ht="12.75">
      <c r="A368" s="128" t="s">
        <v>654</v>
      </c>
      <c r="B368" s="129" t="s">
        <v>550</v>
      </c>
      <c r="C368" s="131">
        <v>1006243.65</v>
      </c>
      <c r="D368" s="131">
        <v>340701.98</v>
      </c>
      <c r="E368" s="131">
        <v>-665541.67</v>
      </c>
      <c r="F368" s="129">
        <v>0</v>
      </c>
      <c r="G368" s="129">
        <v>0</v>
      </c>
      <c r="H368" s="131">
        <v>0</v>
      </c>
      <c r="I368" s="132">
        <v>0</v>
      </c>
      <c r="J368" s="129">
        <v>0</v>
      </c>
      <c r="K368" s="131">
        <v>-665541.67</v>
      </c>
    </row>
    <row r="369" spans="1:11" ht="12.75">
      <c r="A369" s="128" t="s">
        <v>654</v>
      </c>
      <c r="B369" s="129" t="s">
        <v>551</v>
      </c>
      <c r="C369" s="131">
        <v>5415089.21</v>
      </c>
      <c r="D369" s="131">
        <v>1306873.83</v>
      </c>
      <c r="E369" s="131">
        <v>0</v>
      </c>
      <c r="F369" s="129">
        <v>0</v>
      </c>
      <c r="G369" s="129">
        <v>0</v>
      </c>
      <c r="H369" s="131">
        <v>-653979.19</v>
      </c>
      <c r="I369" s="132">
        <v>0</v>
      </c>
      <c r="J369" s="129">
        <v>0</v>
      </c>
      <c r="K369" s="131">
        <v>-653979.19</v>
      </c>
    </row>
    <row r="370" spans="1:11" ht="12.75">
      <c r="A370" s="128" t="s">
        <v>654</v>
      </c>
      <c r="B370" s="129" t="s">
        <v>551</v>
      </c>
      <c r="C370" s="131">
        <v>1988554.34</v>
      </c>
      <c r="D370" s="131">
        <v>491640</v>
      </c>
      <c r="E370" s="131">
        <v>-1496914.34</v>
      </c>
      <c r="F370" s="129">
        <v>0</v>
      </c>
      <c r="G370" s="129">
        <v>0</v>
      </c>
      <c r="H370" s="131">
        <v>0</v>
      </c>
      <c r="I370" s="132">
        <v>0</v>
      </c>
      <c r="J370" s="129">
        <v>0</v>
      </c>
      <c r="K370" s="131">
        <v>-1496914.34</v>
      </c>
    </row>
    <row r="371" spans="1:11" ht="12.75">
      <c r="A371" s="128" t="s">
        <v>654</v>
      </c>
      <c r="B371" s="129" t="s">
        <v>552</v>
      </c>
      <c r="C371" s="131">
        <v>100139</v>
      </c>
      <c r="D371" s="131">
        <v>100139</v>
      </c>
      <c r="E371" s="131">
        <v>0</v>
      </c>
      <c r="F371" s="129">
        <v>0</v>
      </c>
      <c r="G371" s="129">
        <v>0</v>
      </c>
      <c r="H371" s="131">
        <v>0</v>
      </c>
      <c r="I371" s="132">
        <v>0</v>
      </c>
      <c r="J371" s="129">
        <v>0</v>
      </c>
      <c r="K371" s="131">
        <v>0</v>
      </c>
    </row>
    <row r="372" spans="1:11" ht="12.75">
      <c r="A372" s="128" t="s">
        <v>654</v>
      </c>
      <c r="B372" s="129" t="s">
        <v>553</v>
      </c>
      <c r="C372" s="131">
        <v>1042945</v>
      </c>
      <c r="D372" s="131">
        <v>0</v>
      </c>
      <c r="E372" s="131">
        <v>-1042945</v>
      </c>
      <c r="F372" s="129">
        <v>0</v>
      </c>
      <c r="G372" s="129">
        <v>0</v>
      </c>
      <c r="H372" s="131">
        <v>0</v>
      </c>
      <c r="I372" s="132">
        <v>0</v>
      </c>
      <c r="J372" s="129">
        <v>0</v>
      </c>
      <c r="K372" s="131">
        <v>-1042945</v>
      </c>
    </row>
    <row r="373" spans="1:11" ht="12.75">
      <c r="A373" s="128" t="s">
        <v>654</v>
      </c>
      <c r="B373" s="129" t="s">
        <v>554</v>
      </c>
      <c r="C373" s="131">
        <v>576080</v>
      </c>
      <c r="D373" s="131">
        <v>0</v>
      </c>
      <c r="E373" s="131">
        <v>-576080</v>
      </c>
      <c r="F373" s="129">
        <v>0</v>
      </c>
      <c r="G373" s="129">
        <v>0</v>
      </c>
      <c r="H373" s="132">
        <v>0</v>
      </c>
      <c r="I373" s="132">
        <v>0</v>
      </c>
      <c r="J373" s="129">
        <v>0</v>
      </c>
      <c r="K373" s="131">
        <v>-576080</v>
      </c>
    </row>
    <row r="374" spans="1:11" ht="12.75">
      <c r="A374" s="128" t="s">
        <v>654</v>
      </c>
      <c r="B374" s="129" t="s">
        <v>555</v>
      </c>
      <c r="C374" s="131">
        <v>61398</v>
      </c>
      <c r="D374" s="131">
        <v>0</v>
      </c>
      <c r="E374" s="131">
        <v>-61398</v>
      </c>
      <c r="F374" s="129">
        <v>0</v>
      </c>
      <c r="G374" s="129">
        <v>0</v>
      </c>
      <c r="H374" s="132">
        <v>0</v>
      </c>
      <c r="I374" s="132">
        <v>0</v>
      </c>
      <c r="J374" s="129">
        <v>0</v>
      </c>
      <c r="K374" s="131">
        <v>-61398</v>
      </c>
    </row>
    <row r="375" spans="1:11" ht="12.75">
      <c r="A375" s="128" t="s">
        <v>654</v>
      </c>
      <c r="B375" s="129" t="s">
        <v>556</v>
      </c>
      <c r="C375" s="131">
        <v>61626</v>
      </c>
      <c r="D375" s="132">
        <v>0</v>
      </c>
      <c r="E375" s="131">
        <v>-61626</v>
      </c>
      <c r="F375" s="129">
        <v>0</v>
      </c>
      <c r="G375" s="129">
        <v>0</v>
      </c>
      <c r="H375" s="132">
        <v>0</v>
      </c>
      <c r="I375" s="132">
        <v>0</v>
      </c>
      <c r="J375" s="129">
        <v>0</v>
      </c>
      <c r="K375" s="131">
        <v>-61626</v>
      </c>
    </row>
    <row r="376" spans="1:11" ht="12.75">
      <c r="A376" s="128" t="s">
        <v>654</v>
      </c>
      <c r="B376" s="129" t="s">
        <v>557</v>
      </c>
      <c r="C376" s="131">
        <v>880151</v>
      </c>
      <c r="D376" s="132">
        <v>0</v>
      </c>
      <c r="E376" s="131">
        <v>-880151</v>
      </c>
      <c r="F376" s="129">
        <v>0</v>
      </c>
      <c r="G376" s="129">
        <v>0</v>
      </c>
      <c r="H376" s="132">
        <v>0</v>
      </c>
      <c r="I376" s="132">
        <v>0</v>
      </c>
      <c r="J376" s="129">
        <v>0</v>
      </c>
      <c r="K376" s="131">
        <v>-880151</v>
      </c>
    </row>
    <row r="377" spans="1:11" ht="12.75">
      <c r="A377" s="128" t="s">
        <v>654</v>
      </c>
      <c r="B377" s="129" t="s">
        <v>558</v>
      </c>
      <c r="C377" s="131">
        <v>1999574</v>
      </c>
      <c r="D377" s="131">
        <v>699850.9</v>
      </c>
      <c r="E377" s="131">
        <v>-1299723.1</v>
      </c>
      <c r="F377" s="129">
        <v>0</v>
      </c>
      <c r="G377" s="132">
        <v>0</v>
      </c>
      <c r="H377" s="132">
        <v>0</v>
      </c>
      <c r="I377" s="132">
        <v>0</v>
      </c>
      <c r="J377" s="129">
        <v>0</v>
      </c>
      <c r="K377" s="131">
        <v>-1299723.1</v>
      </c>
    </row>
    <row r="378" spans="1:11" ht="12.75">
      <c r="A378" s="128" t="s">
        <v>654</v>
      </c>
      <c r="B378" s="129" t="s">
        <v>559</v>
      </c>
      <c r="C378" s="131">
        <v>598753</v>
      </c>
      <c r="D378" s="131">
        <v>219921.98</v>
      </c>
      <c r="E378" s="131">
        <v>-378831.02</v>
      </c>
      <c r="F378" s="129">
        <v>0</v>
      </c>
      <c r="G378" s="132">
        <v>0</v>
      </c>
      <c r="H378" s="132">
        <v>0</v>
      </c>
      <c r="I378" s="132">
        <v>0</v>
      </c>
      <c r="J378" s="129">
        <v>0</v>
      </c>
      <c r="K378" s="131">
        <v>-378831.02</v>
      </c>
    </row>
    <row r="379" spans="1:11" ht="12.75">
      <c r="A379" s="128" t="s">
        <v>654</v>
      </c>
      <c r="B379" s="129" t="s">
        <v>560</v>
      </c>
      <c r="C379" s="131">
        <v>159156</v>
      </c>
      <c r="D379" s="131">
        <v>73864.3</v>
      </c>
      <c r="E379" s="131">
        <v>-85291.7</v>
      </c>
      <c r="F379" s="129">
        <v>0</v>
      </c>
      <c r="G379" s="132">
        <v>0</v>
      </c>
      <c r="H379" s="132">
        <v>0</v>
      </c>
      <c r="I379" s="132">
        <v>0</v>
      </c>
      <c r="J379" s="129">
        <v>0</v>
      </c>
      <c r="K379" s="131">
        <v>-85291.7</v>
      </c>
    </row>
    <row r="380" spans="1:11" ht="12.75">
      <c r="A380" s="128" t="s">
        <v>654</v>
      </c>
      <c r="B380" s="129" t="s">
        <v>561</v>
      </c>
      <c r="C380" s="131">
        <v>38085</v>
      </c>
      <c r="D380" s="131">
        <v>19168.18</v>
      </c>
      <c r="E380" s="131">
        <v>-18916.82</v>
      </c>
      <c r="F380" s="129">
        <v>0</v>
      </c>
      <c r="G380" s="132">
        <v>0</v>
      </c>
      <c r="H380" s="132">
        <v>0</v>
      </c>
      <c r="I380" s="132">
        <v>0</v>
      </c>
      <c r="J380" s="129">
        <v>0</v>
      </c>
      <c r="K380" s="131">
        <v>-18916.82</v>
      </c>
    </row>
    <row r="381" spans="1:11" ht="12.75">
      <c r="A381" s="128" t="s">
        <v>654</v>
      </c>
      <c r="B381" s="129" t="s">
        <v>562</v>
      </c>
      <c r="C381" s="131">
        <v>905576.09</v>
      </c>
      <c r="D381" s="131">
        <v>1530760.85</v>
      </c>
      <c r="E381" s="131">
        <v>0</v>
      </c>
      <c r="F381" s="129">
        <v>0</v>
      </c>
      <c r="G381" s="132">
        <v>0</v>
      </c>
      <c r="H381" s="131">
        <v>6486.27</v>
      </c>
      <c r="I381" s="132">
        <v>0</v>
      </c>
      <c r="J381" s="129">
        <v>0</v>
      </c>
      <c r="K381" s="131">
        <v>6486.27</v>
      </c>
    </row>
    <row r="382" spans="1:11" ht="12.75">
      <c r="A382" s="128" t="s">
        <v>654</v>
      </c>
      <c r="B382" s="129" t="s">
        <v>562</v>
      </c>
      <c r="C382" s="131">
        <v>44122.39</v>
      </c>
      <c r="D382" s="131">
        <v>42873.36</v>
      </c>
      <c r="E382" s="131">
        <v>-1249.03</v>
      </c>
      <c r="F382" s="129">
        <v>0</v>
      </c>
      <c r="G382" s="132">
        <v>0</v>
      </c>
      <c r="H382" s="131">
        <v>0</v>
      </c>
      <c r="I382" s="132">
        <v>0</v>
      </c>
      <c r="J382" s="129">
        <v>0</v>
      </c>
      <c r="K382" s="131">
        <v>-1249.03</v>
      </c>
    </row>
    <row r="383" spans="1:11" ht="12.75">
      <c r="A383" s="128" t="s">
        <v>654</v>
      </c>
      <c r="B383" s="129" t="s">
        <v>563</v>
      </c>
      <c r="C383" s="131">
        <v>243925</v>
      </c>
      <c r="D383" s="131">
        <v>0</v>
      </c>
      <c r="E383" s="131">
        <v>-243925</v>
      </c>
      <c r="F383" s="129">
        <v>0</v>
      </c>
      <c r="G383" s="132">
        <v>0</v>
      </c>
      <c r="H383" s="131">
        <v>0</v>
      </c>
      <c r="I383" s="132">
        <v>0</v>
      </c>
      <c r="J383" s="129">
        <v>0</v>
      </c>
      <c r="K383" s="131">
        <v>-243925</v>
      </c>
    </row>
    <row r="384" spans="1:11" ht="12.75">
      <c r="A384" s="128" t="s">
        <v>654</v>
      </c>
      <c r="B384" s="129" t="s">
        <v>564</v>
      </c>
      <c r="C384" s="131">
        <v>99498.83</v>
      </c>
      <c r="D384" s="131">
        <v>53889.05</v>
      </c>
      <c r="E384" s="131">
        <v>0</v>
      </c>
      <c r="F384" s="129">
        <v>0</v>
      </c>
      <c r="G384" s="132">
        <v>0</v>
      </c>
      <c r="H384" s="131">
        <v>-7052.31</v>
      </c>
      <c r="I384" s="132">
        <v>0</v>
      </c>
      <c r="J384" s="129">
        <v>0</v>
      </c>
      <c r="K384" s="131">
        <v>-7052.31</v>
      </c>
    </row>
    <row r="385" spans="1:11" ht="12.75">
      <c r="A385" s="128" t="s">
        <v>654</v>
      </c>
      <c r="B385" s="129" t="s">
        <v>565</v>
      </c>
      <c r="C385" s="131">
        <v>173042</v>
      </c>
      <c r="D385" s="131">
        <v>17304.2</v>
      </c>
      <c r="E385" s="131">
        <v>-155737.8</v>
      </c>
      <c r="F385" s="129">
        <v>0</v>
      </c>
      <c r="G385" s="132">
        <v>0</v>
      </c>
      <c r="H385" s="131">
        <v>0</v>
      </c>
      <c r="I385" s="132">
        <v>0</v>
      </c>
      <c r="J385" s="129">
        <v>0</v>
      </c>
      <c r="K385" s="131">
        <v>-155737.8</v>
      </c>
    </row>
    <row r="386" spans="1:11" ht="12.75">
      <c r="A386" s="128" t="s">
        <v>654</v>
      </c>
      <c r="B386" s="129" t="s">
        <v>566</v>
      </c>
      <c r="C386" s="131">
        <v>216781</v>
      </c>
      <c r="D386" s="131">
        <v>129353.22</v>
      </c>
      <c r="E386" s="131">
        <v>0</v>
      </c>
      <c r="F386" s="129">
        <v>0</v>
      </c>
      <c r="G386" s="132">
        <v>0</v>
      </c>
      <c r="H386" s="131">
        <v>932.16</v>
      </c>
      <c r="I386" s="132">
        <v>0</v>
      </c>
      <c r="J386" s="129">
        <v>0</v>
      </c>
      <c r="K386" s="131">
        <v>932.16</v>
      </c>
    </row>
    <row r="387" spans="1:11" ht="12.75">
      <c r="A387" s="128" t="s">
        <v>654</v>
      </c>
      <c r="B387" s="129" t="s">
        <v>567</v>
      </c>
      <c r="C387" s="131">
        <v>211591</v>
      </c>
      <c r="D387" s="131">
        <v>0</v>
      </c>
      <c r="E387" s="131">
        <v>-211591</v>
      </c>
      <c r="F387" s="129">
        <v>0</v>
      </c>
      <c r="G387" s="132">
        <v>0</v>
      </c>
      <c r="H387" s="131">
        <v>0</v>
      </c>
      <c r="I387" s="132">
        <v>0</v>
      </c>
      <c r="J387" s="129">
        <v>0</v>
      </c>
      <c r="K387" s="131">
        <v>-211591</v>
      </c>
    </row>
    <row r="388" spans="1:11" ht="12.75">
      <c r="A388" s="128" t="s">
        <v>654</v>
      </c>
      <c r="B388" s="129" t="s">
        <v>568</v>
      </c>
      <c r="C388" s="131">
        <v>58788</v>
      </c>
      <c r="D388" s="131">
        <v>15220.21</v>
      </c>
      <c r="E388" s="131">
        <v>0</v>
      </c>
      <c r="F388" s="129">
        <v>0</v>
      </c>
      <c r="G388" s="132">
        <v>0</v>
      </c>
      <c r="H388" s="131">
        <v>82.3</v>
      </c>
      <c r="I388" s="132">
        <v>0</v>
      </c>
      <c r="J388" s="129">
        <v>0</v>
      </c>
      <c r="K388" s="131">
        <v>82.3</v>
      </c>
    </row>
    <row r="389" spans="1:11" ht="12.75">
      <c r="A389" s="128" t="s">
        <v>654</v>
      </c>
      <c r="B389" s="129" t="s">
        <v>569</v>
      </c>
      <c r="C389" s="131">
        <v>1977148</v>
      </c>
      <c r="D389" s="131">
        <v>0</v>
      </c>
      <c r="E389" s="131">
        <v>-1977148</v>
      </c>
      <c r="F389" s="129">
        <v>0</v>
      </c>
      <c r="G389" s="132">
        <v>0</v>
      </c>
      <c r="H389" s="131">
        <v>0</v>
      </c>
      <c r="I389" s="132">
        <v>0</v>
      </c>
      <c r="J389" s="129">
        <v>0</v>
      </c>
      <c r="K389" s="131">
        <v>-1977148</v>
      </c>
    </row>
    <row r="390" spans="1:11" ht="12.75">
      <c r="A390" s="128" t="s">
        <v>654</v>
      </c>
      <c r="B390" s="129" t="s">
        <v>570</v>
      </c>
      <c r="C390" s="131">
        <v>20175.59</v>
      </c>
      <c r="D390" s="131">
        <v>15800.12</v>
      </c>
      <c r="E390" s="131">
        <v>0</v>
      </c>
      <c r="F390" s="129">
        <v>0</v>
      </c>
      <c r="G390" s="132">
        <v>0</v>
      </c>
      <c r="H390" s="131">
        <v>-697.66</v>
      </c>
      <c r="I390" s="132">
        <v>0</v>
      </c>
      <c r="J390" s="129">
        <v>0</v>
      </c>
      <c r="K390" s="131">
        <v>-697.66</v>
      </c>
    </row>
    <row r="391" spans="1:11" ht="12.75">
      <c r="A391" s="128" t="s">
        <v>654</v>
      </c>
      <c r="B391" s="129" t="s">
        <v>571</v>
      </c>
      <c r="C391" s="131">
        <v>681341</v>
      </c>
      <c r="D391" s="131">
        <v>0</v>
      </c>
      <c r="E391" s="131">
        <v>-681341</v>
      </c>
      <c r="F391" s="129">
        <v>0</v>
      </c>
      <c r="G391" s="132">
        <v>0</v>
      </c>
      <c r="H391" s="131">
        <v>0</v>
      </c>
      <c r="I391" s="132">
        <v>0</v>
      </c>
      <c r="J391" s="129">
        <v>0</v>
      </c>
      <c r="K391" s="131">
        <v>-681341</v>
      </c>
    </row>
    <row r="392" spans="1:11" ht="12.75">
      <c r="A392" s="128" t="s">
        <v>654</v>
      </c>
      <c r="B392" s="129" t="s">
        <v>572</v>
      </c>
      <c r="C392" s="131">
        <v>195423.21</v>
      </c>
      <c r="D392" s="131">
        <v>180425.25</v>
      </c>
      <c r="E392" s="131">
        <v>0</v>
      </c>
      <c r="F392" s="129">
        <v>0</v>
      </c>
      <c r="G392" s="132">
        <v>0</v>
      </c>
      <c r="H392" s="131">
        <v>-10854.9</v>
      </c>
      <c r="I392" s="132">
        <v>0</v>
      </c>
      <c r="J392" s="129">
        <v>0</v>
      </c>
      <c r="K392" s="131">
        <v>-10854.9</v>
      </c>
    </row>
    <row r="393" spans="1:11" ht="12.75">
      <c r="A393" s="128" t="s">
        <v>654</v>
      </c>
      <c r="B393" s="129" t="s">
        <v>573</v>
      </c>
      <c r="C393" s="131">
        <v>10164.41</v>
      </c>
      <c r="D393" s="131">
        <v>7230</v>
      </c>
      <c r="E393" s="131">
        <v>0</v>
      </c>
      <c r="F393" s="129">
        <v>0</v>
      </c>
      <c r="G393" s="132">
        <v>0</v>
      </c>
      <c r="H393" s="131">
        <v>2351.2</v>
      </c>
      <c r="I393" s="132">
        <v>0</v>
      </c>
      <c r="J393" s="129">
        <v>0</v>
      </c>
      <c r="K393" s="131">
        <v>2351.2</v>
      </c>
    </row>
    <row r="394" spans="1:11" ht="12.75">
      <c r="A394" s="128" t="s">
        <v>654</v>
      </c>
      <c r="B394" s="129" t="s">
        <v>574</v>
      </c>
      <c r="C394" s="131">
        <v>432948</v>
      </c>
      <c r="D394" s="131">
        <v>147202.32</v>
      </c>
      <c r="E394" s="131">
        <v>-285745.68</v>
      </c>
      <c r="F394" s="129">
        <v>0</v>
      </c>
      <c r="G394" s="132">
        <v>0</v>
      </c>
      <c r="H394" s="131">
        <v>0</v>
      </c>
      <c r="I394" s="132">
        <v>0</v>
      </c>
      <c r="J394" s="129">
        <v>0</v>
      </c>
      <c r="K394" s="131">
        <v>-285745.68</v>
      </c>
    </row>
    <row r="395" spans="1:11" ht="12.75">
      <c r="A395" s="128" t="s">
        <v>654</v>
      </c>
      <c r="B395" s="129" t="s">
        <v>575</v>
      </c>
      <c r="C395" s="131">
        <v>22081.69</v>
      </c>
      <c r="D395" s="131">
        <v>12958.1</v>
      </c>
      <c r="E395" s="131">
        <v>-9123.59</v>
      </c>
      <c r="F395" s="129">
        <v>0</v>
      </c>
      <c r="G395" s="132">
        <v>0</v>
      </c>
      <c r="H395" s="131">
        <v>0</v>
      </c>
      <c r="I395" s="132">
        <v>0</v>
      </c>
      <c r="J395" s="129">
        <v>0</v>
      </c>
      <c r="K395" s="131">
        <v>-9123.59</v>
      </c>
    </row>
    <row r="396" spans="1:11" ht="12.75">
      <c r="A396" s="128" t="s">
        <v>654</v>
      </c>
      <c r="B396" s="129" t="s">
        <v>576</v>
      </c>
      <c r="C396" s="131">
        <v>122690</v>
      </c>
      <c r="D396" s="131">
        <v>0</v>
      </c>
      <c r="E396" s="131">
        <v>-122690</v>
      </c>
      <c r="F396" s="129">
        <v>0</v>
      </c>
      <c r="G396" s="132">
        <v>0</v>
      </c>
      <c r="H396" s="131">
        <v>0</v>
      </c>
      <c r="I396" s="132">
        <v>0</v>
      </c>
      <c r="J396" s="129">
        <v>0</v>
      </c>
      <c r="K396" s="131">
        <v>-122690</v>
      </c>
    </row>
    <row r="397" spans="1:11" ht="12.75">
      <c r="A397" s="128" t="s">
        <v>654</v>
      </c>
      <c r="B397" s="129" t="s">
        <v>577</v>
      </c>
      <c r="C397" s="131">
        <v>9125.2</v>
      </c>
      <c r="D397" s="131">
        <v>2890.44</v>
      </c>
      <c r="E397" s="131">
        <v>0</v>
      </c>
      <c r="F397" s="129">
        <v>0</v>
      </c>
      <c r="G397" s="132">
        <v>0</v>
      </c>
      <c r="H397" s="132">
        <v>343.73</v>
      </c>
      <c r="I397" s="132">
        <v>0</v>
      </c>
      <c r="J397" s="129">
        <v>0</v>
      </c>
      <c r="K397" s="131">
        <v>343.73</v>
      </c>
    </row>
    <row r="398" spans="1:11" ht="12.75">
      <c r="A398" s="128" t="s">
        <v>654</v>
      </c>
      <c r="B398" s="129" t="s">
        <v>578</v>
      </c>
      <c r="C398" s="131">
        <v>26599.24</v>
      </c>
      <c r="D398" s="131">
        <v>11668.8</v>
      </c>
      <c r="E398" s="131">
        <v>-14930.44</v>
      </c>
      <c r="F398" s="129">
        <v>0</v>
      </c>
      <c r="G398" s="132">
        <v>0</v>
      </c>
      <c r="H398" s="131">
        <v>0</v>
      </c>
      <c r="I398" s="132">
        <v>0</v>
      </c>
      <c r="J398" s="129">
        <v>0</v>
      </c>
      <c r="K398" s="131">
        <v>-14930.44</v>
      </c>
    </row>
    <row r="399" spans="1:11" ht="12.75">
      <c r="A399" s="128" t="s">
        <v>654</v>
      </c>
      <c r="B399" s="129" t="s">
        <v>579</v>
      </c>
      <c r="C399" s="131">
        <v>43400</v>
      </c>
      <c r="D399" s="131">
        <v>55862</v>
      </c>
      <c r="E399" s="131">
        <v>12462</v>
      </c>
      <c r="F399" s="129">
        <v>0</v>
      </c>
      <c r="G399" s="132">
        <v>0</v>
      </c>
      <c r="H399" s="131">
        <v>0</v>
      </c>
      <c r="I399" s="132">
        <v>0</v>
      </c>
      <c r="J399" s="129">
        <v>0</v>
      </c>
      <c r="K399" s="131">
        <v>12462</v>
      </c>
    </row>
    <row r="400" spans="1:11" ht="12.75">
      <c r="A400" s="128" t="s">
        <v>654</v>
      </c>
      <c r="B400" s="129" t="s">
        <v>580</v>
      </c>
      <c r="C400" s="131">
        <v>576210</v>
      </c>
      <c r="D400" s="131">
        <v>43463.52</v>
      </c>
      <c r="E400" s="131">
        <v>-532746.48</v>
      </c>
      <c r="F400" s="129">
        <v>0</v>
      </c>
      <c r="G400" s="132">
        <v>0</v>
      </c>
      <c r="H400" s="131">
        <v>0</v>
      </c>
      <c r="I400" s="132">
        <v>0</v>
      </c>
      <c r="J400" s="129">
        <v>0</v>
      </c>
      <c r="K400" s="131">
        <v>-532746.48</v>
      </c>
    </row>
    <row r="401" spans="1:11" ht="12.75">
      <c r="A401" s="128" t="s">
        <v>654</v>
      </c>
      <c r="B401" s="129" t="s">
        <v>581</v>
      </c>
      <c r="C401" s="131">
        <v>210061</v>
      </c>
      <c r="D401" s="131">
        <v>152587.21</v>
      </c>
      <c r="E401" s="131">
        <v>0</v>
      </c>
      <c r="F401" s="129">
        <v>0</v>
      </c>
      <c r="G401" s="132">
        <v>0</v>
      </c>
      <c r="H401" s="131">
        <v>0</v>
      </c>
      <c r="I401" s="132">
        <v>0</v>
      </c>
      <c r="J401" s="129">
        <v>0</v>
      </c>
      <c r="K401" s="131">
        <v>0</v>
      </c>
    </row>
    <row r="402" spans="1:11" ht="12.75">
      <c r="A402" s="128" t="s">
        <v>654</v>
      </c>
      <c r="B402" s="129" t="s">
        <v>581</v>
      </c>
      <c r="C402" s="131">
        <v>80686</v>
      </c>
      <c r="D402" s="131">
        <v>40262.31</v>
      </c>
      <c r="E402" s="131">
        <v>-40423.69</v>
      </c>
      <c r="F402" s="129">
        <v>0</v>
      </c>
      <c r="G402" s="132">
        <v>0</v>
      </c>
      <c r="H402" s="131">
        <v>0</v>
      </c>
      <c r="I402" s="132">
        <v>0</v>
      </c>
      <c r="J402" s="129">
        <v>0</v>
      </c>
      <c r="K402" s="131">
        <v>-40423.69</v>
      </c>
    </row>
    <row r="403" spans="1:11" ht="12.75">
      <c r="A403" s="128" t="s">
        <v>654</v>
      </c>
      <c r="B403" s="129" t="s">
        <v>582</v>
      </c>
      <c r="C403" s="131">
        <v>300076</v>
      </c>
      <c r="D403" s="131">
        <v>152438.61</v>
      </c>
      <c r="E403" s="131">
        <v>-147637.39</v>
      </c>
      <c r="F403" s="129">
        <v>0</v>
      </c>
      <c r="G403" s="132">
        <v>0</v>
      </c>
      <c r="H403" s="131">
        <v>0</v>
      </c>
      <c r="I403" s="132">
        <v>0</v>
      </c>
      <c r="J403" s="129">
        <v>0</v>
      </c>
      <c r="K403" s="131">
        <v>-147637.39</v>
      </c>
    </row>
    <row r="404" spans="1:11" ht="12.75">
      <c r="A404" s="128" t="s">
        <v>654</v>
      </c>
      <c r="B404" s="129" t="s">
        <v>583</v>
      </c>
      <c r="C404" s="131">
        <v>711182.64</v>
      </c>
      <c r="D404" s="131">
        <v>70655.4</v>
      </c>
      <c r="E404" s="131">
        <v>0</v>
      </c>
      <c r="F404" s="129">
        <v>0</v>
      </c>
      <c r="G404" s="132">
        <v>0</v>
      </c>
      <c r="H404" s="131">
        <v>-635.9</v>
      </c>
      <c r="I404" s="132">
        <v>0</v>
      </c>
      <c r="J404" s="129">
        <v>0</v>
      </c>
      <c r="K404" s="131">
        <v>-635.9</v>
      </c>
    </row>
    <row r="405" spans="1:11" ht="12.75">
      <c r="A405" s="128" t="s">
        <v>654</v>
      </c>
      <c r="B405" s="129" t="s">
        <v>583</v>
      </c>
      <c r="C405" s="131">
        <v>503275.5</v>
      </c>
      <c r="D405" s="131">
        <v>50000</v>
      </c>
      <c r="E405" s="131">
        <v>-453275.5</v>
      </c>
      <c r="F405" s="129">
        <v>0</v>
      </c>
      <c r="G405" s="132">
        <v>0</v>
      </c>
      <c r="H405" s="131">
        <v>0</v>
      </c>
      <c r="I405" s="132">
        <v>0</v>
      </c>
      <c r="J405" s="129">
        <v>0</v>
      </c>
      <c r="K405" s="131">
        <v>-453275.5</v>
      </c>
    </row>
    <row r="406" spans="1:11" ht="12.75">
      <c r="A406" s="128" t="s">
        <v>654</v>
      </c>
      <c r="B406" s="129" t="s">
        <v>584</v>
      </c>
      <c r="C406" s="131">
        <v>532117</v>
      </c>
      <c r="D406" s="131">
        <v>461210.4</v>
      </c>
      <c r="E406" s="131">
        <v>-70906.6</v>
      </c>
      <c r="F406" s="129">
        <v>0</v>
      </c>
      <c r="G406" s="132">
        <v>0</v>
      </c>
      <c r="H406" s="131">
        <v>0</v>
      </c>
      <c r="I406" s="132">
        <v>0</v>
      </c>
      <c r="J406" s="129">
        <v>0</v>
      </c>
      <c r="K406" s="131">
        <v>-70906.6</v>
      </c>
    </row>
    <row r="407" spans="1:11" ht="12.75">
      <c r="A407" s="128" t="s">
        <v>654</v>
      </c>
      <c r="B407" s="129" t="s">
        <v>585</v>
      </c>
      <c r="C407" s="131">
        <v>76755</v>
      </c>
      <c r="D407" s="131">
        <v>61404</v>
      </c>
      <c r="E407" s="131">
        <v>0</v>
      </c>
      <c r="F407" s="129">
        <v>0</v>
      </c>
      <c r="G407" s="132">
        <v>0</v>
      </c>
      <c r="H407" s="131">
        <v>-2678.75</v>
      </c>
      <c r="I407" s="132">
        <v>0</v>
      </c>
      <c r="J407" s="129">
        <v>0</v>
      </c>
      <c r="K407" s="131">
        <v>-2678.75</v>
      </c>
    </row>
    <row r="408" spans="1:11" ht="12.75">
      <c r="A408" s="128" t="s">
        <v>654</v>
      </c>
      <c r="B408" s="129" t="s">
        <v>585</v>
      </c>
      <c r="C408" s="131">
        <v>55000</v>
      </c>
      <c r="D408" s="131">
        <v>44000</v>
      </c>
      <c r="E408" s="131">
        <v>-11000</v>
      </c>
      <c r="F408" s="129">
        <v>0</v>
      </c>
      <c r="G408" s="132">
        <v>0</v>
      </c>
      <c r="H408" s="131">
        <v>0</v>
      </c>
      <c r="I408" s="132">
        <v>0</v>
      </c>
      <c r="J408" s="129">
        <v>0</v>
      </c>
      <c r="K408" s="131">
        <v>-11000</v>
      </c>
    </row>
    <row r="409" spans="1:11" ht="12.75">
      <c r="A409" s="128" t="s">
        <v>654</v>
      </c>
      <c r="B409" s="129" t="s">
        <v>586</v>
      </c>
      <c r="C409" s="131">
        <v>1732791</v>
      </c>
      <c r="D409" s="131">
        <v>762428.04</v>
      </c>
      <c r="E409" s="131">
        <v>-970362.96</v>
      </c>
      <c r="F409" s="129">
        <v>0</v>
      </c>
      <c r="G409" s="132">
        <v>0</v>
      </c>
      <c r="H409" s="131">
        <v>0</v>
      </c>
      <c r="I409" s="132">
        <v>0</v>
      </c>
      <c r="J409" s="129">
        <v>0</v>
      </c>
      <c r="K409" s="131">
        <v>-970362.96</v>
      </c>
    </row>
    <row r="410" spans="1:11" ht="12.75">
      <c r="A410" s="128" t="s">
        <v>654</v>
      </c>
      <c r="B410" s="129" t="s">
        <v>587</v>
      </c>
      <c r="C410" s="131">
        <v>159263</v>
      </c>
      <c r="D410" s="131">
        <v>0</v>
      </c>
      <c r="E410" s="131">
        <v>-159263</v>
      </c>
      <c r="F410" s="129">
        <v>0</v>
      </c>
      <c r="G410" s="132">
        <v>0</v>
      </c>
      <c r="H410" s="131">
        <v>0</v>
      </c>
      <c r="I410" s="132">
        <v>0</v>
      </c>
      <c r="J410" s="129">
        <v>0</v>
      </c>
      <c r="K410" s="131">
        <v>-159263</v>
      </c>
    </row>
    <row r="411" spans="1:11" ht="12.75">
      <c r="A411" s="128" t="s">
        <v>654</v>
      </c>
      <c r="B411" s="129" t="s">
        <v>588</v>
      </c>
      <c r="C411" s="131">
        <v>430250</v>
      </c>
      <c r="D411" s="131">
        <v>0</v>
      </c>
      <c r="E411" s="131">
        <v>-430250</v>
      </c>
      <c r="F411" s="129">
        <v>0</v>
      </c>
      <c r="G411" s="132">
        <v>0</v>
      </c>
      <c r="H411" s="132">
        <v>0</v>
      </c>
      <c r="I411" s="132">
        <v>0</v>
      </c>
      <c r="J411" s="129">
        <v>0</v>
      </c>
      <c r="K411" s="131">
        <v>-430250</v>
      </c>
    </row>
    <row r="412" spans="1:11" ht="12.75">
      <c r="A412" s="128" t="s">
        <v>654</v>
      </c>
      <c r="B412" s="129" t="s">
        <v>589</v>
      </c>
      <c r="C412" s="131">
        <v>24484</v>
      </c>
      <c r="D412" s="131">
        <v>0</v>
      </c>
      <c r="E412" s="131">
        <v>-24484</v>
      </c>
      <c r="F412" s="129">
        <v>0</v>
      </c>
      <c r="G412" s="132">
        <v>0</v>
      </c>
      <c r="H412" s="132">
        <v>0</v>
      </c>
      <c r="I412" s="132">
        <v>0</v>
      </c>
      <c r="J412" s="129">
        <v>0</v>
      </c>
      <c r="K412" s="131">
        <v>-24484</v>
      </c>
    </row>
    <row r="413" spans="1:11" ht="12.75">
      <c r="A413" s="128" t="s">
        <v>654</v>
      </c>
      <c r="B413" s="129" t="s">
        <v>590</v>
      </c>
      <c r="C413" s="131">
        <v>145250.93</v>
      </c>
      <c r="D413" s="131">
        <v>29862.84</v>
      </c>
      <c r="E413" s="131">
        <v>0</v>
      </c>
      <c r="F413" s="129">
        <v>0</v>
      </c>
      <c r="G413" s="132">
        <v>0</v>
      </c>
      <c r="H413" s="131">
        <v>-3732.86</v>
      </c>
      <c r="I413" s="132">
        <v>0</v>
      </c>
      <c r="J413" s="129">
        <v>0</v>
      </c>
      <c r="K413" s="131">
        <v>-3732.86</v>
      </c>
    </row>
    <row r="414" spans="1:11" ht="12.75">
      <c r="A414" s="128" t="s">
        <v>654</v>
      </c>
      <c r="B414" s="129" t="s">
        <v>591</v>
      </c>
      <c r="C414" s="131">
        <v>1969609</v>
      </c>
      <c r="D414" s="131">
        <v>0</v>
      </c>
      <c r="E414" s="131">
        <v>-1969609</v>
      </c>
      <c r="F414" s="129">
        <v>0</v>
      </c>
      <c r="G414" s="132">
        <v>0</v>
      </c>
      <c r="H414" s="131">
        <v>0</v>
      </c>
      <c r="I414" s="132">
        <v>0</v>
      </c>
      <c r="J414" s="129">
        <v>0</v>
      </c>
      <c r="K414" s="131">
        <v>-1969609</v>
      </c>
    </row>
    <row r="415" spans="1:11" ht="12.75">
      <c r="A415" s="128" t="s">
        <v>654</v>
      </c>
      <c r="B415" s="129" t="s">
        <v>592</v>
      </c>
      <c r="C415" s="131">
        <v>2324628.23</v>
      </c>
      <c r="D415" s="131">
        <v>46106.78</v>
      </c>
      <c r="E415" s="131">
        <v>0</v>
      </c>
      <c r="F415" s="129">
        <v>0</v>
      </c>
      <c r="G415" s="132">
        <v>0</v>
      </c>
      <c r="H415" s="131">
        <v>691.6</v>
      </c>
      <c r="I415" s="132">
        <v>0</v>
      </c>
      <c r="J415" s="129">
        <v>0</v>
      </c>
      <c r="K415" s="131">
        <v>691.6</v>
      </c>
    </row>
    <row r="416" spans="1:11" ht="12.75">
      <c r="A416" s="128" t="s">
        <v>654</v>
      </c>
      <c r="B416" s="129" t="s">
        <v>592</v>
      </c>
      <c r="C416" s="131">
        <v>1942677.89</v>
      </c>
      <c r="D416" s="131">
        <v>38531.16</v>
      </c>
      <c r="E416" s="131">
        <v>-1904146.73</v>
      </c>
      <c r="F416" s="129">
        <v>0</v>
      </c>
      <c r="G416" s="132">
        <v>0</v>
      </c>
      <c r="H416" s="131">
        <v>0</v>
      </c>
      <c r="I416" s="132">
        <v>0</v>
      </c>
      <c r="J416" s="129">
        <v>0</v>
      </c>
      <c r="K416" s="131">
        <v>-1904146.73</v>
      </c>
    </row>
    <row r="417" spans="1:11" ht="12.75">
      <c r="A417" s="128" t="s">
        <v>654</v>
      </c>
      <c r="B417" s="129" t="s">
        <v>593</v>
      </c>
      <c r="C417" s="131">
        <v>2308116</v>
      </c>
      <c r="D417" s="131">
        <v>0</v>
      </c>
      <c r="E417" s="131">
        <v>-2308116</v>
      </c>
      <c r="F417" s="129">
        <v>0</v>
      </c>
      <c r="G417" s="132">
        <v>0</v>
      </c>
      <c r="H417" s="131">
        <v>0</v>
      </c>
      <c r="I417" s="132">
        <v>0</v>
      </c>
      <c r="J417" s="129">
        <v>0</v>
      </c>
      <c r="K417" s="131">
        <v>-2308116</v>
      </c>
    </row>
    <row r="418" spans="1:11" ht="12.75">
      <c r="A418" s="128" t="s">
        <v>654</v>
      </c>
      <c r="B418" s="129" t="s">
        <v>594</v>
      </c>
      <c r="C418" s="131">
        <v>576733</v>
      </c>
      <c r="D418" s="131">
        <v>144183.25</v>
      </c>
      <c r="E418" s="131">
        <v>-432549.75</v>
      </c>
      <c r="F418" s="129">
        <v>0</v>
      </c>
      <c r="G418" s="132">
        <v>0</v>
      </c>
      <c r="H418" s="131">
        <v>0</v>
      </c>
      <c r="I418" s="132">
        <v>0</v>
      </c>
      <c r="J418" s="129">
        <v>0</v>
      </c>
      <c r="K418" s="131">
        <v>-432549.75</v>
      </c>
    </row>
    <row r="419" spans="1:11" ht="12.75">
      <c r="A419" s="128" t="s">
        <v>654</v>
      </c>
      <c r="B419" s="129" t="s">
        <v>595</v>
      </c>
      <c r="C419" s="131">
        <v>1716475.12</v>
      </c>
      <c r="D419" s="131">
        <v>105794.4</v>
      </c>
      <c r="E419" s="131">
        <v>0</v>
      </c>
      <c r="F419" s="129">
        <v>0</v>
      </c>
      <c r="G419" s="132">
        <v>0</v>
      </c>
      <c r="H419" s="131">
        <v>-61008.1</v>
      </c>
      <c r="I419" s="132">
        <v>0</v>
      </c>
      <c r="J419" s="129">
        <v>0</v>
      </c>
      <c r="K419" s="131">
        <v>-61008.1</v>
      </c>
    </row>
    <row r="420" spans="1:11" ht="12.75">
      <c r="A420" s="128" t="s">
        <v>654</v>
      </c>
      <c r="B420" s="129" t="s">
        <v>595</v>
      </c>
      <c r="C420" s="131">
        <v>981935.53</v>
      </c>
      <c r="D420" s="131">
        <v>62400</v>
      </c>
      <c r="E420" s="131">
        <v>-919535.53</v>
      </c>
      <c r="F420" s="129">
        <v>0</v>
      </c>
      <c r="G420" s="132">
        <v>0</v>
      </c>
      <c r="H420" s="131">
        <v>0</v>
      </c>
      <c r="I420" s="132">
        <v>0</v>
      </c>
      <c r="J420" s="129">
        <v>0</v>
      </c>
      <c r="K420" s="131">
        <v>-919535.53</v>
      </c>
    </row>
    <row r="421" spans="1:11" ht="12.75">
      <c r="A421" s="128" t="s">
        <v>654</v>
      </c>
      <c r="B421" s="129" t="s">
        <v>596</v>
      </c>
      <c r="C421" s="131">
        <v>83234</v>
      </c>
      <c r="D421" s="131">
        <v>0</v>
      </c>
      <c r="E421" s="131">
        <v>-83234</v>
      </c>
      <c r="F421" s="129">
        <v>0</v>
      </c>
      <c r="G421" s="132">
        <v>0</v>
      </c>
      <c r="H421" s="131">
        <v>0</v>
      </c>
      <c r="I421" s="132">
        <v>0</v>
      </c>
      <c r="J421" s="129">
        <v>0</v>
      </c>
      <c r="K421" s="131">
        <v>-83234</v>
      </c>
    </row>
    <row r="422" spans="1:11" ht="12.75">
      <c r="A422" s="128" t="s">
        <v>654</v>
      </c>
      <c r="B422" s="129" t="s">
        <v>597</v>
      </c>
      <c r="C422" s="131">
        <v>75036.42</v>
      </c>
      <c r="D422" s="131">
        <v>13562.34</v>
      </c>
      <c r="E422" s="131">
        <v>0</v>
      </c>
      <c r="F422" s="129">
        <v>0</v>
      </c>
      <c r="G422" s="132">
        <v>0</v>
      </c>
      <c r="H422" s="131">
        <v>-558.26</v>
      </c>
      <c r="I422" s="132">
        <v>0</v>
      </c>
      <c r="J422" s="129">
        <v>0</v>
      </c>
      <c r="K422" s="131">
        <v>-558.26</v>
      </c>
    </row>
    <row r="423" spans="1:11" ht="12.75">
      <c r="A423" s="128" t="s">
        <v>654</v>
      </c>
      <c r="B423" s="129" t="s">
        <v>597</v>
      </c>
      <c r="C423" s="131">
        <v>1087479.74</v>
      </c>
      <c r="D423" s="131">
        <v>133599.55</v>
      </c>
      <c r="E423" s="131">
        <v>-953880.19</v>
      </c>
      <c r="F423" s="129">
        <v>0</v>
      </c>
      <c r="G423" s="132">
        <v>0</v>
      </c>
      <c r="H423" s="131">
        <v>0</v>
      </c>
      <c r="I423" s="132">
        <v>0</v>
      </c>
      <c r="J423" s="129">
        <v>0</v>
      </c>
      <c r="K423" s="131">
        <v>-953880.19</v>
      </c>
    </row>
    <row r="424" spans="1:11" ht="12.75">
      <c r="A424" s="128" t="s">
        <v>654</v>
      </c>
      <c r="B424" s="129" t="s">
        <v>598</v>
      </c>
      <c r="C424" s="131">
        <v>169582.13</v>
      </c>
      <c r="D424" s="131">
        <v>9882.7</v>
      </c>
      <c r="E424" s="131">
        <v>-159699.43</v>
      </c>
      <c r="F424" s="129">
        <v>0</v>
      </c>
      <c r="G424" s="132">
        <v>0</v>
      </c>
      <c r="H424" s="131">
        <v>0</v>
      </c>
      <c r="I424" s="132">
        <v>0</v>
      </c>
      <c r="J424" s="129">
        <v>0</v>
      </c>
      <c r="K424" s="131">
        <v>-159699.43</v>
      </c>
    </row>
    <row r="425" spans="1:11" ht="12.75">
      <c r="A425" s="128" t="s">
        <v>654</v>
      </c>
      <c r="B425" s="129" t="s">
        <v>599</v>
      </c>
      <c r="C425" s="131">
        <v>2070393</v>
      </c>
      <c r="D425" s="131">
        <v>0</v>
      </c>
      <c r="E425" s="131">
        <v>-2070393</v>
      </c>
      <c r="F425" s="129">
        <v>0</v>
      </c>
      <c r="G425" s="132">
        <v>0</v>
      </c>
      <c r="H425" s="131">
        <v>0</v>
      </c>
      <c r="I425" s="132">
        <v>0</v>
      </c>
      <c r="J425" s="129">
        <v>0</v>
      </c>
      <c r="K425" s="131">
        <v>-2070393</v>
      </c>
    </row>
    <row r="426" spans="1:11" ht="12.75">
      <c r="A426" s="128" t="s">
        <v>654</v>
      </c>
      <c r="B426" s="129" t="s">
        <v>600</v>
      </c>
      <c r="C426" s="131">
        <v>333660</v>
      </c>
      <c r="D426" s="131">
        <v>0</v>
      </c>
      <c r="E426" s="131">
        <v>-333660</v>
      </c>
      <c r="F426" s="129">
        <v>0</v>
      </c>
      <c r="G426" s="132">
        <v>0</v>
      </c>
      <c r="H426" s="132">
        <v>0</v>
      </c>
      <c r="I426" s="132">
        <v>0</v>
      </c>
      <c r="J426" s="129">
        <v>0</v>
      </c>
      <c r="K426" s="131">
        <v>-333660</v>
      </c>
    </row>
    <row r="427" spans="1:11" ht="12.75">
      <c r="A427" s="128" t="s">
        <v>654</v>
      </c>
      <c r="B427" s="129" t="s">
        <v>601</v>
      </c>
      <c r="C427" s="131">
        <v>2055830.48</v>
      </c>
      <c r="D427" s="131">
        <v>3058022.36</v>
      </c>
      <c r="E427" s="131">
        <v>0</v>
      </c>
      <c r="F427" s="129">
        <v>0</v>
      </c>
      <c r="G427" s="132">
        <v>0</v>
      </c>
      <c r="H427" s="131">
        <v>-246283.68</v>
      </c>
      <c r="I427" s="132">
        <v>0</v>
      </c>
      <c r="J427" s="129">
        <v>0</v>
      </c>
      <c r="K427" s="131">
        <v>-246283.68</v>
      </c>
    </row>
    <row r="428" spans="1:11" ht="12.75">
      <c r="A428" s="128" t="s">
        <v>654</v>
      </c>
      <c r="B428" s="129" t="s">
        <v>601</v>
      </c>
      <c r="C428" s="131">
        <v>1193496.77</v>
      </c>
      <c r="D428" s="131">
        <v>1756105.06</v>
      </c>
      <c r="E428" s="131">
        <v>562608.29</v>
      </c>
      <c r="F428" s="129">
        <v>0</v>
      </c>
      <c r="G428" s="132">
        <v>0</v>
      </c>
      <c r="H428" s="131">
        <v>0</v>
      </c>
      <c r="I428" s="132">
        <v>0</v>
      </c>
      <c r="J428" s="129">
        <v>0</v>
      </c>
      <c r="K428" s="131">
        <v>562608.29</v>
      </c>
    </row>
    <row r="429" spans="1:11" ht="12.75">
      <c r="A429" s="128" t="s">
        <v>654</v>
      </c>
      <c r="B429" s="129" t="s">
        <v>602</v>
      </c>
      <c r="C429" s="131">
        <v>595051</v>
      </c>
      <c r="D429" s="131">
        <v>0</v>
      </c>
      <c r="E429" s="131">
        <v>-595051</v>
      </c>
      <c r="F429" s="129">
        <v>0</v>
      </c>
      <c r="G429" s="132">
        <v>0</v>
      </c>
      <c r="H429" s="131">
        <v>0</v>
      </c>
      <c r="I429" s="132">
        <v>0</v>
      </c>
      <c r="J429" s="129">
        <v>0</v>
      </c>
      <c r="K429" s="131">
        <v>-595051</v>
      </c>
    </row>
    <row r="430" spans="1:11" ht="12.75">
      <c r="A430" s="128" t="s">
        <v>654</v>
      </c>
      <c r="B430" s="129" t="s">
        <v>603</v>
      </c>
      <c r="C430" s="131">
        <v>495493</v>
      </c>
      <c r="D430" s="131">
        <v>0</v>
      </c>
      <c r="E430" s="131">
        <v>-495493</v>
      </c>
      <c r="F430" s="129">
        <v>0</v>
      </c>
      <c r="G430" s="132">
        <v>0</v>
      </c>
      <c r="H430" s="131">
        <v>0</v>
      </c>
      <c r="I430" s="132">
        <v>0</v>
      </c>
      <c r="J430" s="129">
        <v>0</v>
      </c>
      <c r="K430" s="131">
        <v>-495493</v>
      </c>
    </row>
    <row r="431" spans="1:11" ht="12.75">
      <c r="A431" s="128" t="s">
        <v>654</v>
      </c>
      <c r="B431" s="129" t="s">
        <v>604</v>
      </c>
      <c r="C431" s="131">
        <v>170990</v>
      </c>
      <c r="D431" s="131">
        <v>38081.18</v>
      </c>
      <c r="E431" s="131">
        <v>-132908.82</v>
      </c>
      <c r="F431" s="129">
        <v>0</v>
      </c>
      <c r="G431" s="132">
        <v>0</v>
      </c>
      <c r="H431" s="132">
        <v>0</v>
      </c>
      <c r="I431" s="132">
        <v>0</v>
      </c>
      <c r="J431" s="129">
        <v>0</v>
      </c>
      <c r="K431" s="131">
        <v>-132908.82</v>
      </c>
    </row>
    <row r="432" spans="1:11" ht="12.75">
      <c r="A432" s="128" t="s">
        <v>654</v>
      </c>
      <c r="B432" s="129" t="s">
        <v>605</v>
      </c>
      <c r="C432" s="131">
        <v>481752</v>
      </c>
      <c r="D432" s="131">
        <v>87871.56</v>
      </c>
      <c r="E432" s="131">
        <v>-393880.44</v>
      </c>
      <c r="F432" s="129">
        <v>0</v>
      </c>
      <c r="G432" s="132">
        <v>0</v>
      </c>
      <c r="H432" s="132">
        <v>0</v>
      </c>
      <c r="I432" s="132">
        <v>0</v>
      </c>
      <c r="J432" s="129">
        <v>0</v>
      </c>
      <c r="K432" s="131">
        <v>-393880.44</v>
      </c>
    </row>
    <row r="433" spans="1:11" ht="12.75">
      <c r="A433" s="128" t="s">
        <v>654</v>
      </c>
      <c r="B433" s="129" t="s">
        <v>606</v>
      </c>
      <c r="C433" s="131">
        <v>44787.24</v>
      </c>
      <c r="D433" s="131">
        <v>95480.13</v>
      </c>
      <c r="E433" s="131">
        <v>50692.89</v>
      </c>
      <c r="F433" s="129">
        <v>0</v>
      </c>
      <c r="G433" s="132">
        <v>0</v>
      </c>
      <c r="H433" s="132">
        <v>0</v>
      </c>
      <c r="I433" s="132">
        <v>0</v>
      </c>
      <c r="J433" s="129">
        <v>0</v>
      </c>
      <c r="K433" s="131">
        <v>50692.89</v>
      </c>
    </row>
    <row r="434" spans="1:11" ht="12.75">
      <c r="A434" s="128" t="s">
        <v>654</v>
      </c>
      <c r="B434" s="129" t="s">
        <v>607</v>
      </c>
      <c r="C434" s="131">
        <v>93285</v>
      </c>
      <c r="D434" s="131">
        <v>93285</v>
      </c>
      <c r="E434" s="131">
        <v>0</v>
      </c>
      <c r="F434" s="129">
        <v>0</v>
      </c>
      <c r="G434" s="132">
        <v>0</v>
      </c>
      <c r="H434" s="132">
        <v>0</v>
      </c>
      <c r="I434" s="132">
        <v>0</v>
      </c>
      <c r="J434" s="129">
        <v>0</v>
      </c>
      <c r="K434" s="131">
        <v>0</v>
      </c>
    </row>
    <row r="435" spans="1:11" ht="12.75">
      <c r="A435" s="128" t="s">
        <v>654</v>
      </c>
      <c r="B435" s="129" t="s">
        <v>608</v>
      </c>
      <c r="C435" s="131">
        <v>874426.39</v>
      </c>
      <c r="D435" s="131">
        <v>590000.73</v>
      </c>
      <c r="E435" s="131">
        <v>0</v>
      </c>
      <c r="F435" s="129">
        <v>0</v>
      </c>
      <c r="G435" s="132">
        <v>0</v>
      </c>
      <c r="H435" s="131">
        <v>4220.85</v>
      </c>
      <c r="I435" s="132">
        <v>0</v>
      </c>
      <c r="J435" s="129">
        <v>0</v>
      </c>
      <c r="K435" s="131">
        <v>4220.85</v>
      </c>
    </row>
    <row r="436" spans="1:11" ht="12.75">
      <c r="A436" s="128" t="s">
        <v>654</v>
      </c>
      <c r="B436" s="129" t="s">
        <v>609</v>
      </c>
      <c r="C436" s="131">
        <v>231940</v>
      </c>
      <c r="D436" s="131">
        <v>108571.11</v>
      </c>
      <c r="E436" s="131">
        <v>0</v>
      </c>
      <c r="F436" s="129">
        <v>0</v>
      </c>
      <c r="G436" s="132">
        <v>0</v>
      </c>
      <c r="H436" s="131">
        <v>788.59</v>
      </c>
      <c r="I436" s="132">
        <v>0</v>
      </c>
      <c r="J436" s="129">
        <v>0</v>
      </c>
      <c r="K436" s="131">
        <v>788.59</v>
      </c>
    </row>
    <row r="437" spans="1:11" ht="12.75">
      <c r="A437" s="128" t="s">
        <v>654</v>
      </c>
      <c r="B437" s="129" t="s">
        <v>610</v>
      </c>
      <c r="C437" s="131">
        <v>837607</v>
      </c>
      <c r="D437" s="131">
        <v>0</v>
      </c>
      <c r="E437" s="131">
        <v>-837607</v>
      </c>
      <c r="F437" s="129">
        <v>0</v>
      </c>
      <c r="G437" s="132">
        <v>0</v>
      </c>
      <c r="H437" s="131">
        <v>0</v>
      </c>
      <c r="I437" s="132">
        <v>0</v>
      </c>
      <c r="J437" s="129">
        <v>0</v>
      </c>
      <c r="K437" s="131">
        <v>-837607</v>
      </c>
    </row>
    <row r="438" spans="1:11" ht="12.75">
      <c r="A438" s="128" t="s">
        <v>654</v>
      </c>
      <c r="B438" s="129" t="s">
        <v>611</v>
      </c>
      <c r="C438" s="131">
        <v>10322</v>
      </c>
      <c r="D438" s="131">
        <v>3167.82</v>
      </c>
      <c r="E438" s="131">
        <v>-7154.18</v>
      </c>
      <c r="F438" s="129">
        <v>0</v>
      </c>
      <c r="G438" s="132">
        <v>0</v>
      </c>
      <c r="H438" s="131">
        <v>0</v>
      </c>
      <c r="I438" s="132">
        <v>0</v>
      </c>
      <c r="J438" s="129">
        <v>0</v>
      </c>
      <c r="K438" s="131">
        <v>-7154.18</v>
      </c>
    </row>
    <row r="439" spans="1:11" ht="12.75">
      <c r="A439" s="128" t="s">
        <v>654</v>
      </c>
      <c r="B439" s="129" t="s">
        <v>612</v>
      </c>
      <c r="C439" s="131">
        <v>11591</v>
      </c>
      <c r="D439" s="131">
        <v>3477.3</v>
      </c>
      <c r="E439" s="131">
        <v>-8113.7</v>
      </c>
      <c r="F439" s="129">
        <v>0</v>
      </c>
      <c r="G439" s="132">
        <v>0</v>
      </c>
      <c r="H439" s="131">
        <v>0</v>
      </c>
      <c r="I439" s="132">
        <v>0</v>
      </c>
      <c r="J439" s="129">
        <v>0</v>
      </c>
      <c r="K439" s="131">
        <v>-8113.7</v>
      </c>
    </row>
    <row r="440" spans="1:11" ht="12.75">
      <c r="A440" s="128" t="s">
        <v>654</v>
      </c>
      <c r="B440" s="129" t="s">
        <v>613</v>
      </c>
      <c r="C440" s="131">
        <v>160.55</v>
      </c>
      <c r="D440" s="131">
        <v>467550</v>
      </c>
      <c r="E440" s="131">
        <v>467389.45</v>
      </c>
      <c r="F440" s="129">
        <v>0</v>
      </c>
      <c r="G440" s="132">
        <v>0</v>
      </c>
      <c r="H440" s="131">
        <v>0</v>
      </c>
      <c r="I440" s="132">
        <v>0</v>
      </c>
      <c r="J440" s="129">
        <v>0</v>
      </c>
      <c r="K440" s="131">
        <v>467389.45</v>
      </c>
    </row>
    <row r="441" spans="1:11" ht="12.75">
      <c r="A441" s="128" t="s">
        <v>654</v>
      </c>
      <c r="B441" s="129" t="s">
        <v>614</v>
      </c>
      <c r="C441" s="131">
        <v>56089</v>
      </c>
      <c r="D441" s="131">
        <v>9535.13</v>
      </c>
      <c r="E441" s="131">
        <v>-46553.87</v>
      </c>
      <c r="F441" s="129">
        <v>0</v>
      </c>
      <c r="G441" s="132">
        <v>0</v>
      </c>
      <c r="H441" s="131">
        <v>0</v>
      </c>
      <c r="I441" s="132">
        <v>0</v>
      </c>
      <c r="J441" s="129">
        <v>0</v>
      </c>
      <c r="K441" s="131">
        <v>-46553.87</v>
      </c>
    </row>
    <row r="442" spans="1:11" ht="12.75">
      <c r="A442" s="128" t="s">
        <v>654</v>
      </c>
      <c r="B442" s="129" t="s">
        <v>615</v>
      </c>
      <c r="C442" s="131">
        <v>263993</v>
      </c>
      <c r="D442" s="131">
        <v>0</v>
      </c>
      <c r="E442" s="131">
        <v>-263993</v>
      </c>
      <c r="F442" s="129">
        <v>0</v>
      </c>
      <c r="G442" s="132">
        <v>0</v>
      </c>
      <c r="H442" s="131">
        <v>0</v>
      </c>
      <c r="I442" s="132">
        <v>0</v>
      </c>
      <c r="J442" s="129">
        <v>0</v>
      </c>
      <c r="K442" s="131">
        <v>-263993</v>
      </c>
    </row>
    <row r="443" spans="1:11" ht="12.75">
      <c r="A443" s="128" t="s">
        <v>654</v>
      </c>
      <c r="B443" s="129" t="s">
        <v>616</v>
      </c>
      <c r="C443" s="131">
        <v>572091</v>
      </c>
      <c r="D443" s="131">
        <v>0</v>
      </c>
      <c r="E443" s="131">
        <v>-572091</v>
      </c>
      <c r="F443" s="129">
        <v>0</v>
      </c>
      <c r="G443" s="132">
        <v>0</v>
      </c>
      <c r="H443" s="132">
        <v>0</v>
      </c>
      <c r="I443" s="129">
        <v>0</v>
      </c>
      <c r="J443" s="129">
        <v>0</v>
      </c>
      <c r="K443" s="131">
        <v>-572091</v>
      </c>
    </row>
    <row r="444" spans="1:11" ht="12.75">
      <c r="A444" s="128" t="s">
        <v>654</v>
      </c>
      <c r="B444" s="129" t="s">
        <v>617</v>
      </c>
      <c r="C444" s="131">
        <v>311306</v>
      </c>
      <c r="D444" s="131">
        <v>0</v>
      </c>
      <c r="E444" s="131">
        <v>-311306</v>
      </c>
      <c r="F444" s="129">
        <v>0</v>
      </c>
      <c r="G444" s="132">
        <v>0</v>
      </c>
      <c r="H444" s="132">
        <v>0</v>
      </c>
      <c r="I444" s="129">
        <v>0</v>
      </c>
      <c r="J444" s="129">
        <v>0</v>
      </c>
      <c r="K444" s="131">
        <v>-311306</v>
      </c>
    </row>
    <row r="445" spans="1:11" ht="12.75">
      <c r="A445" s="128" t="s">
        <v>654</v>
      </c>
      <c r="B445" s="129" t="s">
        <v>618</v>
      </c>
      <c r="C445" s="131">
        <v>617966</v>
      </c>
      <c r="D445" s="131">
        <v>0</v>
      </c>
      <c r="E445" s="131">
        <v>-617966</v>
      </c>
      <c r="F445" s="129">
        <v>0</v>
      </c>
      <c r="G445" s="132">
        <v>0</v>
      </c>
      <c r="H445" s="132">
        <v>0</v>
      </c>
      <c r="I445" s="129">
        <v>0</v>
      </c>
      <c r="J445" s="129">
        <v>0</v>
      </c>
      <c r="K445" s="131">
        <v>-617966</v>
      </c>
    </row>
    <row r="446" spans="1:11" ht="12.75">
      <c r="A446" s="128" t="s">
        <v>654</v>
      </c>
      <c r="B446" s="129" t="s">
        <v>619</v>
      </c>
      <c r="C446" s="131">
        <v>42615</v>
      </c>
      <c r="D446" s="131">
        <v>0</v>
      </c>
      <c r="E446" s="131">
        <v>-42615</v>
      </c>
      <c r="F446" s="129">
        <v>0</v>
      </c>
      <c r="G446" s="132">
        <v>0</v>
      </c>
      <c r="H446" s="132">
        <v>0</v>
      </c>
      <c r="I446" s="129">
        <v>0</v>
      </c>
      <c r="J446" s="129">
        <v>0</v>
      </c>
      <c r="K446" s="131">
        <v>-42615</v>
      </c>
    </row>
    <row r="447" spans="1:11" ht="12.75">
      <c r="A447" s="128" t="s">
        <v>654</v>
      </c>
      <c r="B447" s="129" t="s">
        <v>620</v>
      </c>
      <c r="C447" s="131">
        <v>186103</v>
      </c>
      <c r="D447" s="131">
        <v>0</v>
      </c>
      <c r="E447" s="131">
        <v>-186103</v>
      </c>
      <c r="F447" s="129">
        <v>0</v>
      </c>
      <c r="G447" s="132">
        <v>0</v>
      </c>
      <c r="H447" s="132">
        <v>0</v>
      </c>
      <c r="I447" s="129">
        <v>0</v>
      </c>
      <c r="J447" s="129">
        <v>0</v>
      </c>
      <c r="K447" s="131">
        <v>-186103</v>
      </c>
    </row>
    <row r="448" spans="1:11" ht="12.75">
      <c r="A448" s="375" t="s">
        <v>621</v>
      </c>
      <c r="B448" s="375"/>
      <c r="C448" s="147">
        <f aca="true" t="shared" si="4" ref="C448:K448">SUM(C334:C447)</f>
        <v>78604775.83</v>
      </c>
      <c r="D448" s="147">
        <f t="shared" si="4"/>
        <v>18478349.459999997</v>
      </c>
      <c r="E448" s="147">
        <f t="shared" si="4"/>
        <v>-43207097.34</v>
      </c>
      <c r="F448" s="148">
        <f t="shared" si="4"/>
        <v>0</v>
      </c>
      <c r="G448" s="148">
        <f t="shared" si="4"/>
        <v>0</v>
      </c>
      <c r="H448" s="147">
        <f t="shared" si="4"/>
        <v>-1313962.7799999998</v>
      </c>
      <c r="I448" s="149">
        <f t="shared" si="4"/>
        <v>0</v>
      </c>
      <c r="J448" s="149">
        <f t="shared" si="4"/>
        <v>0</v>
      </c>
      <c r="K448" s="147">
        <f t="shared" si="4"/>
        <v>-44521060.11999999</v>
      </c>
    </row>
    <row r="449" spans="1:11" ht="12.75">
      <c r="A449" s="128" t="s">
        <v>654</v>
      </c>
      <c r="B449" s="136" t="s">
        <v>622</v>
      </c>
      <c r="C449" s="131">
        <v>211050</v>
      </c>
      <c r="D449" s="131">
        <v>0</v>
      </c>
      <c r="E449" s="131">
        <v>-211050</v>
      </c>
      <c r="F449" s="129">
        <v>0</v>
      </c>
      <c r="G449" s="132">
        <v>0</v>
      </c>
      <c r="H449" s="132">
        <v>0</v>
      </c>
      <c r="I449" s="129">
        <v>0</v>
      </c>
      <c r="J449" s="129">
        <v>0</v>
      </c>
      <c r="K449" s="131">
        <v>-211050</v>
      </c>
    </row>
    <row r="450" spans="1:11" ht="12.75">
      <c r="A450" s="128" t="s">
        <v>654</v>
      </c>
      <c r="B450" s="136" t="s">
        <v>623</v>
      </c>
      <c r="C450" s="131">
        <v>135072</v>
      </c>
      <c r="D450" s="131">
        <v>139200</v>
      </c>
      <c r="E450" s="131">
        <v>4128</v>
      </c>
      <c r="F450" s="129">
        <v>0</v>
      </c>
      <c r="G450" s="132">
        <v>0</v>
      </c>
      <c r="H450" s="132">
        <v>0</v>
      </c>
      <c r="I450" s="129">
        <v>0</v>
      </c>
      <c r="J450" s="129">
        <v>0</v>
      </c>
      <c r="K450" s="131">
        <v>4128</v>
      </c>
    </row>
    <row r="451" spans="1:11" ht="12.75">
      <c r="A451" s="373" t="s">
        <v>624</v>
      </c>
      <c r="B451" s="373"/>
      <c r="C451" s="156">
        <f>SUM(C448+C449+C450)</f>
        <v>78950897.83</v>
      </c>
      <c r="D451" s="156">
        <f>SUM(D448+D449+D450)</f>
        <v>18617549.459999997</v>
      </c>
      <c r="E451" s="156">
        <f>SUM(E448+E449+E450)</f>
        <v>-43414019.34</v>
      </c>
      <c r="F451" s="157"/>
      <c r="G451" s="157"/>
      <c r="H451" s="156">
        <f>SUM(H448+H449+H450)</f>
        <v>-1313962.7799999998</v>
      </c>
      <c r="I451" s="157"/>
      <c r="J451" s="157"/>
      <c r="K451" s="156">
        <f>SUM(K448+K449+K450)</f>
        <v>-44727982.11999999</v>
      </c>
    </row>
    <row r="452" spans="1:11" ht="12.75">
      <c r="A452" s="128" t="s">
        <v>654</v>
      </c>
      <c r="B452" s="129" t="s">
        <v>625</v>
      </c>
      <c r="C452" s="131">
        <v>719.3</v>
      </c>
      <c r="D452" s="131">
        <v>562.5</v>
      </c>
      <c r="E452" s="131">
        <v>0</v>
      </c>
      <c r="F452" s="129">
        <v>0</v>
      </c>
      <c r="G452" s="132">
        <v>0</v>
      </c>
      <c r="H452" s="132">
        <v>-146.25</v>
      </c>
      <c r="I452" s="129">
        <v>0</v>
      </c>
      <c r="J452" s="129">
        <v>0</v>
      </c>
      <c r="K452" s="131">
        <v>-146.25</v>
      </c>
    </row>
    <row r="453" spans="1:11" ht="12.75">
      <c r="A453" s="128" t="s">
        <v>654</v>
      </c>
      <c r="B453" s="129" t="s">
        <v>625</v>
      </c>
      <c r="C453" s="131">
        <v>274205.42</v>
      </c>
      <c r="D453" s="131">
        <v>22425</v>
      </c>
      <c r="E453" s="131">
        <v>-251780.42</v>
      </c>
      <c r="F453" s="129">
        <v>0</v>
      </c>
      <c r="G453" s="132">
        <v>0</v>
      </c>
      <c r="H453" s="131">
        <v>0</v>
      </c>
      <c r="I453" s="129">
        <v>0</v>
      </c>
      <c r="J453" s="129">
        <v>0</v>
      </c>
      <c r="K453" s="131">
        <v>-251780.42</v>
      </c>
    </row>
    <row r="454" spans="1:11" ht="12.75">
      <c r="A454" s="128" t="s">
        <v>654</v>
      </c>
      <c r="B454" s="129" t="s">
        <v>626</v>
      </c>
      <c r="C454" s="131">
        <v>4500</v>
      </c>
      <c r="D454" s="131">
        <v>4178.82</v>
      </c>
      <c r="E454" s="131">
        <v>0</v>
      </c>
      <c r="F454" s="129">
        <v>0</v>
      </c>
      <c r="G454" s="132">
        <v>0</v>
      </c>
      <c r="H454" s="132">
        <v>-315.18</v>
      </c>
      <c r="I454" s="129">
        <v>0</v>
      </c>
      <c r="J454" s="129">
        <v>0</v>
      </c>
      <c r="K454" s="131">
        <v>-315.18</v>
      </c>
    </row>
    <row r="455" spans="1:11" ht="12.75">
      <c r="A455" s="128" t="s">
        <v>654</v>
      </c>
      <c r="B455" s="129" t="s">
        <v>627</v>
      </c>
      <c r="C455" s="131">
        <v>12423.18</v>
      </c>
      <c r="D455" s="131">
        <v>11000</v>
      </c>
      <c r="E455" s="132">
        <v>0</v>
      </c>
      <c r="F455" s="129">
        <v>0</v>
      </c>
      <c r="G455" s="132">
        <v>0</v>
      </c>
      <c r="H455" s="131">
        <v>-825</v>
      </c>
      <c r="I455" s="129">
        <v>0</v>
      </c>
      <c r="J455" s="129">
        <v>0</v>
      </c>
      <c r="K455" s="131">
        <v>-825</v>
      </c>
    </row>
    <row r="456" spans="1:11" ht="12.75">
      <c r="A456" s="128" t="s">
        <v>654</v>
      </c>
      <c r="B456" s="129" t="s">
        <v>627</v>
      </c>
      <c r="C456" s="131">
        <v>236353.41</v>
      </c>
      <c r="D456" s="131">
        <v>220000</v>
      </c>
      <c r="E456" s="131">
        <v>-16353.41</v>
      </c>
      <c r="F456" s="129">
        <v>0</v>
      </c>
      <c r="G456" s="132">
        <v>0</v>
      </c>
      <c r="H456" s="131">
        <v>0</v>
      </c>
      <c r="I456" s="129">
        <v>0</v>
      </c>
      <c r="J456" s="129">
        <v>0</v>
      </c>
      <c r="K456" s="131">
        <v>-16353.41</v>
      </c>
    </row>
    <row r="457" spans="1:11" ht="12.75">
      <c r="A457" s="128" t="s">
        <v>654</v>
      </c>
      <c r="B457" s="129" t="s">
        <v>628</v>
      </c>
      <c r="C457" s="131">
        <v>78401.11</v>
      </c>
      <c r="D457" s="131">
        <v>59136</v>
      </c>
      <c r="E457" s="131">
        <v>0</v>
      </c>
      <c r="F457" s="129">
        <v>0</v>
      </c>
      <c r="G457" s="129">
        <v>0</v>
      </c>
      <c r="H457" s="131">
        <v>-4435.2</v>
      </c>
      <c r="I457" s="129">
        <v>0</v>
      </c>
      <c r="J457" s="129">
        <v>0</v>
      </c>
      <c r="K457" s="131">
        <v>-4435.2</v>
      </c>
    </row>
    <row r="458" spans="1:11" ht="12.75">
      <c r="A458" s="128" t="s">
        <v>654</v>
      </c>
      <c r="B458" s="129" t="s">
        <v>628</v>
      </c>
      <c r="C458" s="131">
        <v>83364.88</v>
      </c>
      <c r="D458" s="131">
        <v>32000</v>
      </c>
      <c r="E458" s="131">
        <v>-51364.88</v>
      </c>
      <c r="F458" s="129">
        <v>0</v>
      </c>
      <c r="G458" s="129">
        <v>0</v>
      </c>
      <c r="H458" s="131">
        <v>0</v>
      </c>
      <c r="I458" s="129">
        <v>0</v>
      </c>
      <c r="J458" s="129">
        <v>0</v>
      </c>
      <c r="K458" s="130">
        <v>-51364.88</v>
      </c>
    </row>
    <row r="459" spans="1:11" ht="12.75">
      <c r="A459" s="128" t="s">
        <v>654</v>
      </c>
      <c r="B459" s="129" t="s">
        <v>629</v>
      </c>
      <c r="C459" s="131">
        <v>15470.17</v>
      </c>
      <c r="D459" s="131">
        <v>13604.24</v>
      </c>
      <c r="E459" s="131">
        <v>0</v>
      </c>
      <c r="F459" s="129">
        <v>0</v>
      </c>
      <c r="G459" s="129">
        <v>0</v>
      </c>
      <c r="H459" s="131">
        <v>-889.9</v>
      </c>
      <c r="I459" s="129">
        <v>0</v>
      </c>
      <c r="J459" s="129">
        <v>0</v>
      </c>
      <c r="K459" s="130">
        <v>-889.9</v>
      </c>
    </row>
    <row r="460" spans="1:11" ht="12.75">
      <c r="A460" s="128" t="s">
        <v>654</v>
      </c>
      <c r="B460" s="129" t="s">
        <v>630</v>
      </c>
      <c r="C460" s="131">
        <v>46657.1</v>
      </c>
      <c r="D460" s="131">
        <v>31164</v>
      </c>
      <c r="E460" s="131">
        <v>-15493.1</v>
      </c>
      <c r="F460" s="129">
        <v>0</v>
      </c>
      <c r="G460" s="129">
        <v>0</v>
      </c>
      <c r="H460" s="132">
        <v>0</v>
      </c>
      <c r="I460" s="129">
        <v>0</v>
      </c>
      <c r="J460" s="129">
        <v>0</v>
      </c>
      <c r="K460" s="130">
        <v>-15493.1</v>
      </c>
    </row>
    <row r="461" spans="1:11" ht="12.75">
      <c r="A461" s="128" t="s">
        <v>654</v>
      </c>
      <c r="B461" s="129" t="s">
        <v>631</v>
      </c>
      <c r="C461" s="131">
        <v>1119460.57</v>
      </c>
      <c r="D461" s="131">
        <v>371093.2</v>
      </c>
      <c r="E461" s="131">
        <v>-748367.37</v>
      </c>
      <c r="F461" s="129">
        <v>0</v>
      </c>
      <c r="G461" s="129">
        <v>0</v>
      </c>
      <c r="H461" s="132">
        <v>0</v>
      </c>
      <c r="I461" s="129">
        <v>0</v>
      </c>
      <c r="J461" s="129">
        <v>0</v>
      </c>
      <c r="K461" s="130">
        <v>-748367.37</v>
      </c>
    </row>
    <row r="462" spans="1:11" ht="12.75">
      <c r="A462" s="128" t="s">
        <v>654</v>
      </c>
      <c r="B462" s="129" t="s">
        <v>632</v>
      </c>
      <c r="C462" s="131">
        <v>100417.74</v>
      </c>
      <c r="D462" s="131">
        <v>68070.5</v>
      </c>
      <c r="E462" s="131">
        <v>-32347.24</v>
      </c>
      <c r="F462" s="129">
        <v>0</v>
      </c>
      <c r="G462" s="129">
        <v>0</v>
      </c>
      <c r="H462" s="131">
        <v>0</v>
      </c>
      <c r="I462" s="129">
        <v>0</v>
      </c>
      <c r="J462" s="129">
        <v>0</v>
      </c>
      <c r="K462" s="130">
        <v>-32347.24</v>
      </c>
    </row>
    <row r="463" spans="1:11" ht="12.75">
      <c r="A463" s="128" t="s">
        <v>654</v>
      </c>
      <c r="B463" s="129" t="s">
        <v>633</v>
      </c>
      <c r="C463" s="131">
        <v>136744.17</v>
      </c>
      <c r="D463" s="131">
        <v>99726.1</v>
      </c>
      <c r="E463" s="131">
        <v>0</v>
      </c>
      <c r="F463" s="129">
        <v>0</v>
      </c>
      <c r="G463" s="129">
        <v>0</v>
      </c>
      <c r="H463" s="131">
        <v>-2964.83</v>
      </c>
      <c r="I463" s="129">
        <v>0</v>
      </c>
      <c r="J463" s="129">
        <v>0</v>
      </c>
      <c r="K463" s="130">
        <v>-2964.83</v>
      </c>
    </row>
    <row r="464" spans="1:11" ht="12.75">
      <c r="A464" s="128" t="s">
        <v>654</v>
      </c>
      <c r="B464" s="129" t="s">
        <v>633</v>
      </c>
      <c r="C464" s="131">
        <v>23189.77</v>
      </c>
      <c r="D464" s="131">
        <v>19032.8</v>
      </c>
      <c r="E464" s="131">
        <v>-4156.97</v>
      </c>
      <c r="F464" s="129">
        <v>0</v>
      </c>
      <c r="G464" s="129">
        <v>0</v>
      </c>
      <c r="H464" s="131">
        <v>0</v>
      </c>
      <c r="I464" s="129">
        <v>0</v>
      </c>
      <c r="J464" s="129">
        <v>0</v>
      </c>
      <c r="K464" s="130">
        <v>-4156.97</v>
      </c>
    </row>
    <row r="465" spans="1:11" ht="12.75">
      <c r="A465" s="128" t="s">
        <v>654</v>
      </c>
      <c r="B465" s="129" t="s">
        <v>634</v>
      </c>
      <c r="C465" s="131">
        <v>29032.8</v>
      </c>
      <c r="D465" s="131">
        <v>32737.6</v>
      </c>
      <c r="E465" s="131">
        <v>0</v>
      </c>
      <c r="F465" s="129">
        <v>0</v>
      </c>
      <c r="G465" s="129">
        <v>0</v>
      </c>
      <c r="H465" s="131">
        <v>-3184.7</v>
      </c>
      <c r="I465" s="129">
        <v>0</v>
      </c>
      <c r="J465" s="129">
        <v>0</v>
      </c>
      <c r="K465" s="130">
        <v>-3184.7</v>
      </c>
    </row>
    <row r="466" spans="1:11" ht="12.75">
      <c r="A466" s="128" t="s">
        <v>654</v>
      </c>
      <c r="B466" s="129" t="s">
        <v>634</v>
      </c>
      <c r="C466" s="131">
        <v>3948.24</v>
      </c>
      <c r="D466" s="131">
        <v>7524.34</v>
      </c>
      <c r="E466" s="131">
        <v>3576.1</v>
      </c>
      <c r="F466" s="129">
        <v>0</v>
      </c>
      <c r="G466" s="129">
        <v>0</v>
      </c>
      <c r="H466" s="132">
        <v>0</v>
      </c>
      <c r="I466" s="129">
        <v>0</v>
      </c>
      <c r="J466" s="129">
        <v>0</v>
      </c>
      <c r="K466" s="130">
        <v>3576.1</v>
      </c>
    </row>
    <row r="467" spans="1:11" ht="12.75">
      <c r="A467" s="373" t="s">
        <v>177</v>
      </c>
      <c r="B467" s="373"/>
      <c r="C467" s="131">
        <f>SUM(C452:C466)</f>
        <v>2164887.8600000003</v>
      </c>
      <c r="D467" s="131">
        <f>SUM(D452:D466)</f>
        <v>992255.1</v>
      </c>
      <c r="E467" s="131">
        <f>SUM(E452:E466)</f>
        <v>-1116287.2899999998</v>
      </c>
      <c r="F467" s="132">
        <f>SUM(F452:F461)</f>
        <v>0</v>
      </c>
      <c r="G467" s="132">
        <f>SUM(G452:G461)</f>
        <v>0</v>
      </c>
      <c r="H467" s="132">
        <f>SUM(H452:H466)</f>
        <v>-12761.060000000001</v>
      </c>
      <c r="I467" s="142">
        <f>SUM(I452:I461)</f>
        <v>0</v>
      </c>
      <c r="J467" s="132">
        <f>SUM(J452:J461)</f>
        <v>0</v>
      </c>
      <c r="K467" s="131">
        <f>SUM(K452:K466)</f>
        <v>-1129048.3499999999</v>
      </c>
    </row>
    <row r="468" spans="1:11" ht="12.75">
      <c r="A468" s="128" t="s">
        <v>654</v>
      </c>
      <c r="B468" s="129" t="s">
        <v>635</v>
      </c>
      <c r="C468" s="131">
        <v>600957.83</v>
      </c>
      <c r="D468" s="131">
        <v>0</v>
      </c>
      <c r="E468" s="131">
        <v>-600957.83</v>
      </c>
      <c r="F468" s="129">
        <v>0</v>
      </c>
      <c r="G468" s="129">
        <v>0</v>
      </c>
      <c r="H468" s="132">
        <v>0</v>
      </c>
      <c r="I468" s="129">
        <v>0</v>
      </c>
      <c r="J468" s="129">
        <v>0</v>
      </c>
      <c r="K468" s="131">
        <v>-600957.83</v>
      </c>
    </row>
    <row r="469" spans="1:11" ht="12.75">
      <c r="A469" s="128" t="s">
        <v>654</v>
      </c>
      <c r="B469" s="129" t="s">
        <v>636</v>
      </c>
      <c r="C469" s="131">
        <v>208414.17</v>
      </c>
      <c r="D469" s="131">
        <v>193627.17</v>
      </c>
      <c r="E469" s="132">
        <v>0</v>
      </c>
      <c r="F469" s="129">
        <v>0</v>
      </c>
      <c r="G469" s="129">
        <v>0</v>
      </c>
      <c r="H469" s="131">
        <v>-2212.62</v>
      </c>
      <c r="I469" s="129">
        <v>0</v>
      </c>
      <c r="J469" s="129">
        <v>0</v>
      </c>
      <c r="K469" s="131">
        <v>-2212.62</v>
      </c>
    </row>
    <row r="470" spans="1:11" ht="12.75">
      <c r="A470" s="128" t="s">
        <v>654</v>
      </c>
      <c r="B470" s="129" t="s">
        <v>636</v>
      </c>
      <c r="C470" s="131">
        <v>762746.06</v>
      </c>
      <c r="D470" s="131">
        <v>757082.23</v>
      </c>
      <c r="E470" s="131">
        <v>-5663.83</v>
      </c>
      <c r="F470" s="129">
        <v>0</v>
      </c>
      <c r="G470" s="129">
        <v>0</v>
      </c>
      <c r="H470" s="132">
        <v>0</v>
      </c>
      <c r="I470" s="129">
        <v>0</v>
      </c>
      <c r="J470" s="129">
        <v>0</v>
      </c>
      <c r="K470" s="131">
        <v>-5663.83</v>
      </c>
    </row>
    <row r="471" spans="1:11" ht="12.75">
      <c r="A471" s="128" t="s">
        <v>654</v>
      </c>
      <c r="B471" s="129" t="s">
        <v>637</v>
      </c>
      <c r="C471" s="131">
        <v>36792</v>
      </c>
      <c r="D471" s="131">
        <v>39101.45</v>
      </c>
      <c r="E471" s="132">
        <v>0</v>
      </c>
      <c r="F471" s="129">
        <v>0</v>
      </c>
      <c r="G471" s="129">
        <v>0</v>
      </c>
      <c r="H471" s="131">
        <v>-544.86</v>
      </c>
      <c r="I471" s="129">
        <v>0</v>
      </c>
      <c r="J471" s="129">
        <v>0</v>
      </c>
      <c r="K471" s="131">
        <v>-544.86</v>
      </c>
    </row>
    <row r="472" spans="1:11" ht="12.75">
      <c r="A472" s="128" t="s">
        <v>654</v>
      </c>
      <c r="B472" s="129" t="s">
        <v>637</v>
      </c>
      <c r="C472" s="131">
        <v>22488.58</v>
      </c>
      <c r="D472" s="131">
        <v>24857.16</v>
      </c>
      <c r="E472" s="131">
        <v>2368.58</v>
      </c>
      <c r="F472" s="129">
        <v>0</v>
      </c>
      <c r="G472" s="129">
        <v>0</v>
      </c>
      <c r="H472" s="132">
        <v>0</v>
      </c>
      <c r="I472" s="129">
        <v>0</v>
      </c>
      <c r="J472" s="129">
        <v>0</v>
      </c>
      <c r="K472" s="131">
        <v>2368.58</v>
      </c>
    </row>
    <row r="473" spans="1:11" ht="12.75">
      <c r="A473" s="128" t="s">
        <v>654</v>
      </c>
      <c r="B473" s="129" t="s">
        <v>638</v>
      </c>
      <c r="C473" s="131">
        <v>78946.56</v>
      </c>
      <c r="D473" s="131">
        <v>84354.8</v>
      </c>
      <c r="E473" s="132">
        <v>0</v>
      </c>
      <c r="F473" s="129">
        <v>0</v>
      </c>
      <c r="G473" s="129">
        <v>0</v>
      </c>
      <c r="H473" s="131">
        <v>-2098.89</v>
      </c>
      <c r="I473" s="129">
        <v>0</v>
      </c>
      <c r="J473" s="129">
        <v>0</v>
      </c>
      <c r="K473" s="131">
        <v>-2098.89</v>
      </c>
    </row>
    <row r="474" spans="1:11" ht="12.75">
      <c r="A474" s="128" t="s">
        <v>654</v>
      </c>
      <c r="B474" s="129" t="s">
        <v>639</v>
      </c>
      <c r="C474" s="131">
        <v>19338.76</v>
      </c>
      <c r="D474" s="131">
        <v>19971</v>
      </c>
      <c r="E474" s="131">
        <v>0</v>
      </c>
      <c r="F474" s="129">
        <v>0</v>
      </c>
      <c r="G474" s="129">
        <v>0</v>
      </c>
      <c r="H474" s="132">
        <v>-186.32</v>
      </c>
      <c r="I474" s="129">
        <v>0</v>
      </c>
      <c r="J474" s="129">
        <v>0</v>
      </c>
      <c r="K474" s="131">
        <v>-186.32</v>
      </c>
    </row>
    <row r="475" spans="1:11" ht="12.75">
      <c r="A475" s="128" t="s">
        <v>654</v>
      </c>
      <c r="B475" s="129" t="s">
        <v>640</v>
      </c>
      <c r="C475" s="131">
        <v>164872.44</v>
      </c>
      <c r="D475" s="131">
        <v>219683.45</v>
      </c>
      <c r="E475" s="132">
        <v>0</v>
      </c>
      <c r="F475" s="129">
        <v>0</v>
      </c>
      <c r="G475" s="129">
        <v>0</v>
      </c>
      <c r="H475" s="131">
        <v>-3179.07</v>
      </c>
      <c r="I475" s="129">
        <v>0</v>
      </c>
      <c r="J475" s="129">
        <v>0</v>
      </c>
      <c r="K475" s="131">
        <v>-3179.07</v>
      </c>
    </row>
    <row r="476" spans="1:11" ht="12.75">
      <c r="A476" s="128" t="s">
        <v>654</v>
      </c>
      <c r="B476" s="129" t="s">
        <v>640</v>
      </c>
      <c r="C476" s="131">
        <v>52537.56</v>
      </c>
      <c r="D476" s="131">
        <v>111287.23</v>
      </c>
      <c r="E476" s="131">
        <v>58749.67</v>
      </c>
      <c r="F476" s="129">
        <v>0</v>
      </c>
      <c r="G476" s="129">
        <v>0</v>
      </c>
      <c r="H476" s="131">
        <v>0</v>
      </c>
      <c r="I476" s="129">
        <v>0</v>
      </c>
      <c r="J476" s="129">
        <v>0</v>
      </c>
      <c r="K476" s="131">
        <v>58749.67</v>
      </c>
    </row>
    <row r="477" spans="1:11" ht="12.75">
      <c r="A477" s="128" t="s">
        <v>654</v>
      </c>
      <c r="B477" s="129" t="s">
        <v>641</v>
      </c>
      <c r="C477" s="131">
        <v>241468.57</v>
      </c>
      <c r="D477" s="131">
        <v>299908.33</v>
      </c>
      <c r="E477" s="131">
        <v>0</v>
      </c>
      <c r="F477" s="129">
        <v>0</v>
      </c>
      <c r="G477" s="129">
        <v>0</v>
      </c>
      <c r="H477" s="131">
        <v>-1023.89</v>
      </c>
      <c r="I477" s="129">
        <v>0</v>
      </c>
      <c r="J477" s="129">
        <v>0</v>
      </c>
      <c r="K477" s="131">
        <v>-1023.89</v>
      </c>
    </row>
    <row r="478" spans="1:11" ht="12.75">
      <c r="A478" s="128" t="s">
        <v>654</v>
      </c>
      <c r="B478" s="129" t="s">
        <v>641</v>
      </c>
      <c r="C478" s="131">
        <v>96018.76</v>
      </c>
      <c r="D478" s="131">
        <v>205291.89</v>
      </c>
      <c r="E478" s="131">
        <v>109273.13</v>
      </c>
      <c r="F478" s="129">
        <v>0</v>
      </c>
      <c r="G478" s="129">
        <v>0</v>
      </c>
      <c r="H478" s="131">
        <v>0</v>
      </c>
      <c r="I478" s="129">
        <v>0</v>
      </c>
      <c r="J478" s="129">
        <v>0</v>
      </c>
      <c r="K478" s="131">
        <v>109273.13</v>
      </c>
    </row>
    <row r="479" spans="1:11" ht="12.75">
      <c r="A479" s="128" t="s">
        <v>654</v>
      </c>
      <c r="B479" s="129" t="s">
        <v>642</v>
      </c>
      <c r="C479" s="131">
        <v>485987.2</v>
      </c>
      <c r="D479" s="131">
        <v>578734.04</v>
      </c>
      <c r="E479" s="131">
        <v>0</v>
      </c>
      <c r="F479" s="129">
        <v>0</v>
      </c>
      <c r="G479" s="129">
        <v>0</v>
      </c>
      <c r="H479" s="131">
        <v>-10860.96</v>
      </c>
      <c r="I479" s="129">
        <v>0</v>
      </c>
      <c r="J479" s="129">
        <v>0</v>
      </c>
      <c r="K479" s="131">
        <v>-10860.96</v>
      </c>
    </row>
    <row r="480" spans="1:11" ht="12.75">
      <c r="A480" s="128" t="s">
        <v>654</v>
      </c>
      <c r="B480" s="129" t="s">
        <v>642</v>
      </c>
      <c r="C480" s="131">
        <v>66324.82</v>
      </c>
      <c r="D480" s="131">
        <v>145670.97</v>
      </c>
      <c r="E480" s="131">
        <v>79346.15</v>
      </c>
      <c r="F480" s="129">
        <v>0</v>
      </c>
      <c r="G480" s="129">
        <v>0</v>
      </c>
      <c r="H480" s="131">
        <v>0</v>
      </c>
      <c r="I480" s="129">
        <v>0</v>
      </c>
      <c r="J480" s="129">
        <v>0</v>
      </c>
      <c r="K480" s="131">
        <v>79346.15</v>
      </c>
    </row>
    <row r="481" spans="1:11" ht="12.75">
      <c r="A481" s="128" t="s">
        <v>654</v>
      </c>
      <c r="B481" s="129" t="s">
        <v>643</v>
      </c>
      <c r="C481" s="131">
        <v>190275.5</v>
      </c>
      <c r="D481" s="131">
        <v>227338.47</v>
      </c>
      <c r="E481" s="130">
        <v>0</v>
      </c>
      <c r="F481" s="129">
        <v>0</v>
      </c>
      <c r="G481" s="129">
        <v>0</v>
      </c>
      <c r="H481" s="131">
        <v>-2308.63</v>
      </c>
      <c r="I481" s="129">
        <v>0</v>
      </c>
      <c r="J481" s="129">
        <v>0</v>
      </c>
      <c r="K481" s="131">
        <v>-2308.63</v>
      </c>
    </row>
    <row r="482" spans="1:11" ht="12.75">
      <c r="A482" s="128" t="s">
        <v>654</v>
      </c>
      <c r="B482" s="129" t="s">
        <v>643</v>
      </c>
      <c r="C482" s="131">
        <v>137980.02</v>
      </c>
      <c r="D482" s="131">
        <v>284366.55</v>
      </c>
      <c r="E482" s="130">
        <v>146386.53</v>
      </c>
      <c r="F482" s="129">
        <v>0</v>
      </c>
      <c r="G482" s="129">
        <v>0</v>
      </c>
      <c r="H482" s="131">
        <v>0</v>
      </c>
      <c r="I482" s="129">
        <v>0</v>
      </c>
      <c r="J482" s="129">
        <v>0</v>
      </c>
      <c r="K482" s="131">
        <v>146386.53</v>
      </c>
    </row>
    <row r="483" spans="1:11" ht="12.75">
      <c r="A483" s="128" t="s">
        <v>654</v>
      </c>
      <c r="B483" s="129" t="s">
        <v>644</v>
      </c>
      <c r="C483" s="131">
        <v>202930.47</v>
      </c>
      <c r="D483" s="131">
        <v>274909.34</v>
      </c>
      <c r="E483" s="130">
        <v>0</v>
      </c>
      <c r="F483" s="129">
        <v>0</v>
      </c>
      <c r="G483" s="129">
        <v>0</v>
      </c>
      <c r="H483" s="131">
        <v>-9514.66</v>
      </c>
      <c r="I483" s="129">
        <v>0</v>
      </c>
      <c r="J483" s="129">
        <v>0</v>
      </c>
      <c r="K483" s="131">
        <v>-9514.66</v>
      </c>
    </row>
    <row r="484" spans="1:11" ht="12.75">
      <c r="A484" s="128" t="s">
        <v>654</v>
      </c>
      <c r="B484" s="129" t="s">
        <v>644</v>
      </c>
      <c r="C484" s="131">
        <v>88703.83</v>
      </c>
      <c r="D484" s="131">
        <v>160187.87</v>
      </c>
      <c r="E484" s="130">
        <v>71484.04</v>
      </c>
      <c r="F484" s="129">
        <v>0</v>
      </c>
      <c r="G484" s="129">
        <v>0</v>
      </c>
      <c r="H484" s="131">
        <v>0</v>
      </c>
      <c r="I484" s="129">
        <v>0</v>
      </c>
      <c r="J484" s="129">
        <v>0</v>
      </c>
      <c r="K484" s="131">
        <v>71484.04</v>
      </c>
    </row>
    <row r="485" spans="1:11" ht="12.75">
      <c r="A485" s="128" t="s">
        <v>654</v>
      </c>
      <c r="B485" s="129" t="s">
        <v>645</v>
      </c>
      <c r="C485" s="131">
        <v>200673.51</v>
      </c>
      <c r="D485" s="131">
        <v>299426.4</v>
      </c>
      <c r="E485" s="130">
        <v>0</v>
      </c>
      <c r="F485" s="129">
        <v>0</v>
      </c>
      <c r="G485" s="129">
        <v>0</v>
      </c>
      <c r="H485" s="131">
        <v>-11333.6</v>
      </c>
      <c r="I485" s="129">
        <v>0</v>
      </c>
      <c r="J485" s="129">
        <v>0</v>
      </c>
      <c r="K485" s="131">
        <v>-11333.6</v>
      </c>
    </row>
    <row r="486" spans="1:11" ht="12.75">
      <c r="A486" s="128" t="s">
        <v>654</v>
      </c>
      <c r="B486" s="129" t="s">
        <v>645</v>
      </c>
      <c r="C486" s="131">
        <v>77226.65</v>
      </c>
      <c r="D486" s="131">
        <v>139230</v>
      </c>
      <c r="E486" s="130">
        <v>62003.35</v>
      </c>
      <c r="F486" s="129">
        <v>0</v>
      </c>
      <c r="G486" s="129">
        <v>0</v>
      </c>
      <c r="H486" s="131">
        <v>0</v>
      </c>
      <c r="I486" s="129">
        <v>0</v>
      </c>
      <c r="J486" s="129">
        <v>0</v>
      </c>
      <c r="K486" s="131">
        <v>62003.35</v>
      </c>
    </row>
    <row r="487" spans="1:11" ht="12.75">
      <c r="A487" s="128" t="s">
        <v>654</v>
      </c>
      <c r="B487" s="129" t="s">
        <v>646</v>
      </c>
      <c r="C487" s="131">
        <v>106177.38</v>
      </c>
      <c r="D487" s="131">
        <v>146932.12</v>
      </c>
      <c r="E487" s="130">
        <v>0</v>
      </c>
      <c r="F487" s="129">
        <v>0</v>
      </c>
      <c r="G487" s="129">
        <v>0</v>
      </c>
      <c r="H487" s="131">
        <v>-128.68</v>
      </c>
      <c r="I487" s="129">
        <v>0</v>
      </c>
      <c r="J487" s="129">
        <v>0</v>
      </c>
      <c r="K487" s="131">
        <v>-128.68</v>
      </c>
    </row>
    <row r="488" spans="1:11" ht="12.75">
      <c r="A488" s="128" t="s">
        <v>654</v>
      </c>
      <c r="B488" s="129" t="s">
        <v>647</v>
      </c>
      <c r="C488" s="131">
        <v>143584.54</v>
      </c>
      <c r="D488" s="131">
        <v>167130.23</v>
      </c>
      <c r="E488" s="130">
        <v>0</v>
      </c>
      <c r="F488" s="129">
        <v>0</v>
      </c>
      <c r="G488" s="129">
        <v>0</v>
      </c>
      <c r="H488" s="131">
        <v>-8929.77</v>
      </c>
      <c r="I488" s="129">
        <v>0</v>
      </c>
      <c r="J488" s="129">
        <v>0</v>
      </c>
      <c r="K488" s="131">
        <v>-8929.77</v>
      </c>
    </row>
    <row r="489" spans="1:11" ht="12.75">
      <c r="A489" s="128" t="s">
        <v>654</v>
      </c>
      <c r="B489" s="129" t="s">
        <v>648</v>
      </c>
      <c r="C489" s="131">
        <v>172450.02</v>
      </c>
      <c r="D489" s="131">
        <v>189921.6</v>
      </c>
      <c r="E489" s="129">
        <v>0</v>
      </c>
      <c r="F489" s="129">
        <v>0</v>
      </c>
      <c r="G489" s="129">
        <v>0</v>
      </c>
      <c r="H489" s="131">
        <v>-15417.6</v>
      </c>
      <c r="I489" s="129">
        <v>0</v>
      </c>
      <c r="J489" s="129">
        <v>0</v>
      </c>
      <c r="K489" s="131">
        <v>-15417.6</v>
      </c>
    </row>
    <row r="490" spans="1:11" ht="12.75">
      <c r="A490" s="374" t="s">
        <v>649</v>
      </c>
      <c r="B490" s="374"/>
      <c r="C490" s="131">
        <f aca="true" t="shared" si="5" ref="C490:K490">SUM(C468:C489)</f>
        <v>4156895.2300000004</v>
      </c>
      <c r="D490" s="131">
        <f t="shared" si="5"/>
        <v>4569012.3</v>
      </c>
      <c r="E490" s="131">
        <f t="shared" si="5"/>
        <v>-77010.20999999988</v>
      </c>
      <c r="F490" s="132">
        <f t="shared" si="5"/>
        <v>0</v>
      </c>
      <c r="G490" s="132">
        <f t="shared" si="5"/>
        <v>0</v>
      </c>
      <c r="H490" s="132">
        <f t="shared" si="5"/>
        <v>-67739.55</v>
      </c>
      <c r="I490" s="142">
        <f t="shared" si="5"/>
        <v>0</v>
      </c>
      <c r="J490" s="142">
        <f t="shared" si="5"/>
        <v>0</v>
      </c>
      <c r="K490" s="131">
        <f t="shared" si="5"/>
        <v>-144749.7599999999</v>
      </c>
    </row>
    <row r="491" spans="1:11" ht="12.75">
      <c r="A491" s="128" t="s">
        <v>654</v>
      </c>
      <c r="B491" s="136" t="s">
        <v>650</v>
      </c>
      <c r="C491" s="131">
        <v>244478.75</v>
      </c>
      <c r="D491" s="131">
        <v>0</v>
      </c>
      <c r="E491" s="131">
        <v>-244478.75</v>
      </c>
      <c r="F491" s="129">
        <v>0</v>
      </c>
      <c r="G491" s="129">
        <v>0</v>
      </c>
      <c r="H491" s="132">
        <v>0</v>
      </c>
      <c r="I491" s="129">
        <v>0</v>
      </c>
      <c r="J491" s="129">
        <v>0</v>
      </c>
      <c r="K491" s="131">
        <v>-244478.75</v>
      </c>
    </row>
    <row r="492" spans="1:11" ht="12.75">
      <c r="A492" s="128" t="s">
        <v>654</v>
      </c>
      <c r="B492" s="136" t="s">
        <v>651</v>
      </c>
      <c r="C492" s="131">
        <v>999253.59</v>
      </c>
      <c r="D492" s="131">
        <v>920575.9</v>
      </c>
      <c r="E492" s="131">
        <v>-78677.69</v>
      </c>
      <c r="F492" s="129">
        <v>0</v>
      </c>
      <c r="G492" s="129">
        <v>0</v>
      </c>
      <c r="H492" s="132">
        <v>0</v>
      </c>
      <c r="I492" s="129">
        <v>0</v>
      </c>
      <c r="J492" s="129">
        <v>0</v>
      </c>
      <c r="K492" s="131">
        <v>-78677.69</v>
      </c>
    </row>
    <row r="493" spans="1:11" ht="12.75">
      <c r="A493" s="138" t="s">
        <v>652</v>
      </c>
      <c r="B493" s="139"/>
      <c r="C493" s="150">
        <f>SUM(C451+C467+C490+C491+C492)</f>
        <v>86516413.26</v>
      </c>
      <c r="D493" s="150">
        <f>SUM(D451+D467+D490+D491+D492)</f>
        <v>25099392.759999998</v>
      </c>
      <c r="E493" s="150">
        <f>SUM(E451+E467+E490+E491+E492)</f>
        <v>-44930473.28</v>
      </c>
      <c r="F493" s="151"/>
      <c r="G493" s="151"/>
      <c r="H493" s="150">
        <f>SUM(H451+H467+H490+H491+H492)</f>
        <v>-1394463.39</v>
      </c>
      <c r="I493" s="155"/>
      <c r="J493" s="155"/>
      <c r="K493" s="150">
        <f>SUM(K451+K467+K490+K491+K492)</f>
        <v>-46324936.66999999</v>
      </c>
    </row>
    <row r="496" spans="1:10" ht="12.75">
      <c r="A496" s="144" t="s">
        <v>655</v>
      </c>
      <c r="J496" s="143" t="s">
        <v>656</v>
      </c>
    </row>
  </sheetData>
  <sheetProtection/>
  <mergeCells count="14">
    <mergeCell ref="B8:H8"/>
    <mergeCell ref="A11:B11"/>
    <mergeCell ref="A128:B128"/>
    <mergeCell ref="A131:B131"/>
    <mergeCell ref="A147:B147"/>
    <mergeCell ref="A451:B451"/>
    <mergeCell ref="A467:B467"/>
    <mergeCell ref="A490:B490"/>
    <mergeCell ref="A170:B170"/>
    <mergeCell ref="A288:B288"/>
    <mergeCell ref="A291:B291"/>
    <mergeCell ref="A307:B307"/>
    <mergeCell ref="A330:B330"/>
    <mergeCell ref="A448:B44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1"/>
  <sheetViews>
    <sheetView zoomScalePageLayoutView="0" workbookViewId="0" topLeftCell="A1">
      <selection activeCell="H160" sqref="H160"/>
    </sheetView>
  </sheetViews>
  <sheetFormatPr defaultColWidth="9.140625" defaultRowHeight="12.75"/>
  <cols>
    <col min="1" max="1" width="28.7109375" style="122" customWidth="1"/>
    <col min="2" max="2" width="9.140625" style="122" customWidth="1"/>
    <col min="3" max="3" width="5.28125" style="122" customWidth="1"/>
    <col min="4" max="4" width="7.8515625" style="122" customWidth="1"/>
    <col min="5" max="5" width="5.140625" style="122" customWidth="1"/>
    <col min="6" max="6" width="8.8515625" style="122" customWidth="1"/>
    <col min="7" max="7" width="5.140625" style="122" customWidth="1"/>
    <col min="8" max="8" width="12.00390625" style="122" customWidth="1"/>
    <col min="9" max="9" width="5.57421875" style="122" customWidth="1"/>
    <col min="10" max="10" width="10.7109375" style="122" customWidth="1"/>
    <col min="11" max="11" width="4.57421875" style="122" customWidth="1"/>
    <col min="12" max="12" width="12.8515625" style="122" customWidth="1"/>
    <col min="13" max="13" width="4.8515625" style="122" customWidth="1"/>
    <col min="14" max="14" width="10.7109375" style="122" customWidth="1"/>
    <col min="15" max="15" width="4.7109375" style="122" customWidth="1"/>
    <col min="16" max="16" width="10.57421875" style="122" bestFit="1" customWidth="1"/>
    <col min="17" max="16384" width="9.140625" style="247" customWidth="1"/>
  </cols>
  <sheetData>
    <row r="1" spans="1:18" s="122" customFormat="1" ht="12.75">
      <c r="A1" s="121" t="s">
        <v>495</v>
      </c>
      <c r="B1" s="121"/>
      <c r="C1" s="121"/>
      <c r="D1" s="159"/>
      <c r="E1" s="121"/>
      <c r="F1" s="160"/>
      <c r="G1" s="121"/>
      <c r="I1" s="121"/>
      <c r="J1" s="160"/>
      <c r="K1" s="121"/>
      <c r="L1" s="161" t="s">
        <v>496</v>
      </c>
      <c r="M1" s="162"/>
      <c r="N1" s="163"/>
      <c r="O1" s="164"/>
      <c r="P1" s="165"/>
      <c r="Q1" s="158"/>
      <c r="R1" s="158"/>
    </row>
    <row r="2" spans="1:18" s="122" customFormat="1" ht="12.75">
      <c r="A2" s="121" t="s">
        <v>657</v>
      </c>
      <c r="B2" s="121"/>
      <c r="C2" s="121"/>
      <c r="D2" s="159"/>
      <c r="E2" s="121"/>
      <c r="F2" s="160"/>
      <c r="G2" s="121"/>
      <c r="I2" s="121"/>
      <c r="J2" s="160"/>
      <c r="K2" s="121"/>
      <c r="L2" s="161" t="s">
        <v>498</v>
      </c>
      <c r="M2" s="162"/>
      <c r="N2" s="163"/>
      <c r="O2" s="164"/>
      <c r="P2" s="165"/>
      <c r="Q2" s="158"/>
      <c r="R2" s="158"/>
    </row>
    <row r="3" spans="1:18" s="122" customFormat="1" ht="12.75">
      <c r="A3" s="121" t="s">
        <v>499</v>
      </c>
      <c r="B3" s="121"/>
      <c r="C3" s="121"/>
      <c r="D3" s="159"/>
      <c r="E3" s="121"/>
      <c r="F3" s="160"/>
      <c r="G3" s="121"/>
      <c r="H3" s="166"/>
      <c r="I3" s="121"/>
      <c r="J3" s="160"/>
      <c r="K3" s="121"/>
      <c r="L3" s="161" t="s">
        <v>500</v>
      </c>
      <c r="M3" s="162"/>
      <c r="N3" s="163"/>
      <c r="O3" s="167"/>
      <c r="P3" s="168"/>
      <c r="Q3" s="169"/>
      <c r="R3" s="169"/>
    </row>
    <row r="4" spans="1:18" s="122" customFormat="1" ht="12.75">
      <c r="A4" s="121" t="s">
        <v>501</v>
      </c>
      <c r="B4" s="121"/>
      <c r="C4" s="121"/>
      <c r="D4" s="159"/>
      <c r="E4" s="121"/>
      <c r="F4" s="160"/>
      <c r="G4" s="121"/>
      <c r="H4" s="166"/>
      <c r="I4" s="121"/>
      <c r="J4" s="160"/>
      <c r="K4" s="121"/>
      <c r="L4" s="161" t="s">
        <v>502</v>
      </c>
      <c r="M4" s="162"/>
      <c r="N4" s="163"/>
      <c r="O4" s="167"/>
      <c r="P4" s="168"/>
      <c r="Q4" s="169"/>
      <c r="R4" s="169"/>
    </row>
    <row r="5" spans="1:18" s="122" customFormat="1" ht="12.75">
      <c r="A5" s="166"/>
      <c r="B5" s="121"/>
      <c r="C5" s="121"/>
      <c r="D5" s="159"/>
      <c r="E5" s="121"/>
      <c r="F5" s="160"/>
      <c r="G5" s="121"/>
      <c r="H5" s="166"/>
      <c r="I5" s="121"/>
      <c r="J5" s="160"/>
      <c r="K5" s="121"/>
      <c r="L5" s="161" t="s">
        <v>503</v>
      </c>
      <c r="M5" s="162"/>
      <c r="N5" s="163"/>
      <c r="O5" s="167"/>
      <c r="P5" s="168"/>
      <c r="Q5" s="169"/>
      <c r="R5" s="169"/>
    </row>
    <row r="6" spans="1:18" s="122" customFormat="1" ht="12.75">
      <c r="A6" s="121" t="s">
        <v>658</v>
      </c>
      <c r="B6" s="121"/>
      <c r="C6" s="121"/>
      <c r="D6" s="159"/>
      <c r="E6" s="121"/>
      <c r="F6" s="160"/>
      <c r="G6" s="121"/>
      <c r="H6" s="121"/>
      <c r="I6" s="121"/>
      <c r="J6" s="160"/>
      <c r="K6" s="121"/>
      <c r="L6" s="170"/>
      <c r="M6" s="162"/>
      <c r="N6" s="163"/>
      <c r="O6" s="167"/>
      <c r="P6" s="168"/>
      <c r="Q6" s="169"/>
      <c r="R6" s="169"/>
    </row>
    <row r="7" spans="1:18" s="122" customFormat="1" ht="12.75">
      <c r="A7" s="121"/>
      <c r="B7" s="121"/>
      <c r="C7" s="121"/>
      <c r="D7" s="159"/>
      <c r="E7" s="121"/>
      <c r="F7" s="160"/>
      <c r="G7" s="121"/>
      <c r="H7" s="121"/>
      <c r="I7" s="121"/>
      <c r="J7" s="160"/>
      <c r="K7" s="121"/>
      <c r="L7" s="170"/>
      <c r="M7" s="162"/>
      <c r="N7" s="163"/>
      <c r="O7" s="167"/>
      <c r="P7" s="168"/>
      <c r="Q7" s="169"/>
      <c r="R7" s="169"/>
    </row>
    <row r="8" spans="1:18" s="122" customFormat="1" ht="12.75">
      <c r="A8" s="401" t="s">
        <v>659</v>
      </c>
      <c r="B8" s="402"/>
      <c r="C8" s="381" t="s">
        <v>2</v>
      </c>
      <c r="D8" s="403" t="s">
        <v>159</v>
      </c>
      <c r="E8" s="381" t="s">
        <v>2</v>
      </c>
      <c r="F8" s="395" t="s">
        <v>660</v>
      </c>
      <c r="G8" s="381" t="s">
        <v>2</v>
      </c>
      <c r="H8" s="390" t="s">
        <v>661</v>
      </c>
      <c r="I8" s="381" t="s">
        <v>2</v>
      </c>
      <c r="J8" s="395" t="s">
        <v>662</v>
      </c>
      <c r="K8" s="381" t="s">
        <v>2</v>
      </c>
      <c r="L8" s="398" t="s">
        <v>161</v>
      </c>
      <c r="M8" s="381" t="s">
        <v>2</v>
      </c>
      <c r="N8" s="378" t="s">
        <v>663</v>
      </c>
      <c r="O8" s="381" t="s">
        <v>2</v>
      </c>
      <c r="P8" s="384" t="s">
        <v>664</v>
      </c>
      <c r="Q8" s="169"/>
      <c r="R8" s="169"/>
    </row>
    <row r="9" spans="1:18" s="122" customFormat="1" ht="12.75">
      <c r="A9" s="387" t="s">
        <v>665</v>
      </c>
      <c r="B9" s="390" t="s">
        <v>666</v>
      </c>
      <c r="C9" s="382"/>
      <c r="D9" s="404"/>
      <c r="E9" s="382"/>
      <c r="F9" s="396"/>
      <c r="G9" s="382"/>
      <c r="H9" s="391"/>
      <c r="I9" s="382"/>
      <c r="J9" s="396"/>
      <c r="K9" s="382"/>
      <c r="L9" s="399"/>
      <c r="M9" s="382"/>
      <c r="N9" s="379"/>
      <c r="O9" s="382"/>
      <c r="P9" s="385"/>
      <c r="Q9" s="169"/>
      <c r="R9" s="169"/>
    </row>
    <row r="10" spans="1:18" s="122" customFormat="1" ht="12.75">
      <c r="A10" s="388"/>
      <c r="B10" s="391"/>
      <c r="C10" s="382"/>
      <c r="D10" s="404"/>
      <c r="E10" s="382"/>
      <c r="F10" s="396"/>
      <c r="G10" s="382"/>
      <c r="H10" s="391"/>
      <c r="I10" s="382"/>
      <c r="J10" s="396"/>
      <c r="K10" s="382"/>
      <c r="L10" s="399"/>
      <c r="M10" s="382"/>
      <c r="N10" s="379"/>
      <c r="O10" s="382"/>
      <c r="P10" s="385"/>
      <c r="Q10" s="169"/>
      <c r="R10" s="169"/>
    </row>
    <row r="11" spans="1:18" s="122" customFormat="1" ht="12.75">
      <c r="A11" s="389"/>
      <c r="B11" s="392"/>
      <c r="C11" s="382"/>
      <c r="D11" s="405"/>
      <c r="E11" s="382"/>
      <c r="F11" s="397"/>
      <c r="G11" s="382"/>
      <c r="H11" s="392"/>
      <c r="I11" s="382"/>
      <c r="J11" s="397"/>
      <c r="K11" s="382"/>
      <c r="L11" s="400"/>
      <c r="M11" s="382"/>
      <c r="N11" s="380"/>
      <c r="O11" s="382"/>
      <c r="P11" s="386"/>
      <c r="Q11" s="169"/>
      <c r="R11" s="169"/>
    </row>
    <row r="12" spans="1:18" s="122" customFormat="1" ht="12.75">
      <c r="A12" s="393">
        <v>1</v>
      </c>
      <c r="B12" s="394"/>
      <c r="C12" s="383"/>
      <c r="D12" s="172">
        <v>2</v>
      </c>
      <c r="E12" s="383"/>
      <c r="F12" s="173">
        <v>3</v>
      </c>
      <c r="G12" s="383"/>
      <c r="H12" s="171">
        <v>4</v>
      </c>
      <c r="I12" s="383"/>
      <c r="J12" s="173">
        <v>5</v>
      </c>
      <c r="K12" s="383"/>
      <c r="L12" s="174">
        <v>6</v>
      </c>
      <c r="M12" s="383"/>
      <c r="N12" s="173">
        <v>7</v>
      </c>
      <c r="O12" s="383"/>
      <c r="P12" s="173">
        <v>8</v>
      </c>
      <c r="Q12" s="169"/>
      <c r="R12" s="169"/>
    </row>
    <row r="13" spans="1:18" s="122" customFormat="1" ht="12.75">
      <c r="A13" s="175" t="s">
        <v>667</v>
      </c>
      <c r="B13" s="176"/>
      <c r="C13" s="177">
        <v>601</v>
      </c>
      <c r="D13" s="178"/>
      <c r="E13" s="177">
        <v>612</v>
      </c>
      <c r="F13" s="179"/>
      <c r="G13" s="177">
        <v>623</v>
      </c>
      <c r="H13" s="180"/>
      <c r="I13" s="177">
        <v>634</v>
      </c>
      <c r="J13" s="179"/>
      <c r="K13" s="177">
        <v>645</v>
      </c>
      <c r="L13" s="181"/>
      <c r="M13" s="177">
        <v>656</v>
      </c>
      <c r="N13" s="182"/>
      <c r="O13" s="177">
        <v>667</v>
      </c>
      <c r="P13" s="183"/>
      <c r="Q13" s="169"/>
      <c r="R13" s="169"/>
    </row>
    <row r="14" spans="1:18" s="122" customFormat="1" ht="12.75">
      <c r="A14" s="184" t="s">
        <v>55</v>
      </c>
      <c r="B14" s="185"/>
      <c r="C14" s="186">
        <v>602</v>
      </c>
      <c r="D14" s="187"/>
      <c r="E14" s="186">
        <v>613</v>
      </c>
      <c r="F14" s="188"/>
      <c r="G14" s="186">
        <v>624</v>
      </c>
      <c r="H14" s="189"/>
      <c r="I14" s="186">
        <v>635</v>
      </c>
      <c r="J14" s="188"/>
      <c r="K14" s="186">
        <v>646</v>
      </c>
      <c r="L14" s="190"/>
      <c r="M14" s="186">
        <v>657</v>
      </c>
      <c r="N14" s="191"/>
      <c r="O14" s="186">
        <v>668</v>
      </c>
      <c r="P14" s="192"/>
      <c r="Q14" s="169"/>
      <c r="R14" s="169"/>
    </row>
    <row r="15" spans="1:16" s="122" customFormat="1" ht="12.75">
      <c r="A15" s="193" t="s">
        <v>668</v>
      </c>
      <c r="B15" s="194" t="s">
        <v>520</v>
      </c>
      <c r="C15" s="139"/>
      <c r="D15" s="193">
        <v>67108</v>
      </c>
      <c r="E15" s="139"/>
      <c r="F15" s="193">
        <v>0.3</v>
      </c>
      <c r="G15" s="139"/>
      <c r="H15" s="195">
        <v>20132.4</v>
      </c>
      <c r="I15" s="139"/>
      <c r="J15" s="193">
        <v>0</v>
      </c>
      <c r="K15" s="139"/>
      <c r="L15" s="195">
        <v>0</v>
      </c>
      <c r="M15" s="139"/>
      <c r="N15" s="193">
        <v>5.741144</v>
      </c>
      <c r="O15" s="139"/>
      <c r="P15" s="193">
        <v>0</v>
      </c>
    </row>
    <row r="16" spans="1:16" s="122" customFormat="1" ht="12.75">
      <c r="A16" s="193" t="s">
        <v>669</v>
      </c>
      <c r="B16" s="194" t="s">
        <v>521</v>
      </c>
      <c r="C16" s="139"/>
      <c r="D16" s="193">
        <v>108085</v>
      </c>
      <c r="E16" s="139"/>
      <c r="F16" s="193">
        <v>1</v>
      </c>
      <c r="G16" s="139"/>
      <c r="H16" s="195">
        <v>108085</v>
      </c>
      <c r="I16" s="139"/>
      <c r="J16" s="193">
        <v>0</v>
      </c>
      <c r="K16" s="139"/>
      <c r="L16" s="193">
        <v>0</v>
      </c>
      <c r="M16" s="139"/>
      <c r="N16" s="193">
        <v>7.474711</v>
      </c>
      <c r="O16" s="139"/>
      <c r="P16" s="193">
        <v>0</v>
      </c>
    </row>
    <row r="17" spans="1:16" s="122" customFormat="1" ht="12.75">
      <c r="A17" s="193" t="s">
        <v>670</v>
      </c>
      <c r="B17" s="194" t="s">
        <v>522</v>
      </c>
      <c r="C17" s="139"/>
      <c r="D17" s="193">
        <v>100</v>
      </c>
      <c r="E17" s="139"/>
      <c r="F17" s="195">
        <v>2010</v>
      </c>
      <c r="G17" s="139"/>
      <c r="H17" s="195">
        <v>201000</v>
      </c>
      <c r="I17" s="139"/>
      <c r="J17" s="195">
        <v>0</v>
      </c>
      <c r="K17" s="139"/>
      <c r="L17" s="195">
        <v>0</v>
      </c>
      <c r="M17" s="139"/>
      <c r="N17" s="193">
        <v>0.440301</v>
      </c>
      <c r="O17" s="139"/>
      <c r="P17" s="193">
        <v>0</v>
      </c>
    </row>
    <row r="18" spans="1:16" s="122" customFormat="1" ht="12.75">
      <c r="A18" s="193" t="s">
        <v>671</v>
      </c>
      <c r="B18" s="194" t="s">
        <v>523</v>
      </c>
      <c r="C18" s="139"/>
      <c r="D18" s="193">
        <v>2548</v>
      </c>
      <c r="E18" s="139"/>
      <c r="F18" s="193">
        <v>58.7624</v>
      </c>
      <c r="G18" s="139"/>
      <c r="H18" s="195">
        <v>149726.5</v>
      </c>
      <c r="I18" s="139"/>
      <c r="J18" s="193">
        <v>58.7624</v>
      </c>
      <c r="K18" s="139"/>
      <c r="L18" s="195">
        <v>149726.6</v>
      </c>
      <c r="M18" s="139"/>
      <c r="N18" s="193">
        <v>4.954692</v>
      </c>
      <c r="O18" s="139"/>
      <c r="P18" s="193">
        <v>0.581495</v>
      </c>
    </row>
    <row r="19" spans="1:16" s="122" customFormat="1" ht="12.75">
      <c r="A19" s="193" t="s">
        <v>672</v>
      </c>
      <c r="B19" s="194" t="s">
        <v>524</v>
      </c>
      <c r="C19" s="139"/>
      <c r="D19" s="193">
        <v>2430</v>
      </c>
      <c r="E19" s="139"/>
      <c r="F19" s="193">
        <v>19.8049</v>
      </c>
      <c r="G19" s="139"/>
      <c r="H19" s="195">
        <v>48125.95</v>
      </c>
      <c r="I19" s="139"/>
      <c r="J19" s="193">
        <v>18.0064</v>
      </c>
      <c r="K19" s="139"/>
      <c r="L19" s="195">
        <v>43755.55</v>
      </c>
      <c r="M19" s="139"/>
      <c r="N19" s="193">
        <v>0.003829</v>
      </c>
      <c r="O19" s="139"/>
      <c r="P19" s="193">
        <v>0.169934</v>
      </c>
    </row>
    <row r="20" spans="1:16" s="122" customFormat="1" ht="12.75">
      <c r="A20" s="193" t="s">
        <v>673</v>
      </c>
      <c r="B20" s="194" t="s">
        <v>525</v>
      </c>
      <c r="C20" s="139"/>
      <c r="D20" s="193">
        <v>9985689</v>
      </c>
      <c r="E20" s="139"/>
      <c r="F20" s="193">
        <v>1</v>
      </c>
      <c r="G20" s="139"/>
      <c r="H20" s="195">
        <v>9985689</v>
      </c>
      <c r="I20" s="139"/>
      <c r="J20" s="193">
        <v>0</v>
      </c>
      <c r="K20" s="139"/>
      <c r="L20" s="193">
        <v>0</v>
      </c>
      <c r="M20" s="139"/>
      <c r="N20" s="193">
        <v>1.369619</v>
      </c>
      <c r="O20" s="139"/>
      <c r="P20" s="193">
        <v>0</v>
      </c>
    </row>
    <row r="21" spans="1:16" s="122" customFormat="1" ht="12.75">
      <c r="A21" s="193" t="s">
        <v>674</v>
      </c>
      <c r="B21" s="194" t="s">
        <v>526</v>
      </c>
      <c r="C21" s="139"/>
      <c r="D21" s="193">
        <v>31213</v>
      </c>
      <c r="E21" s="139"/>
      <c r="F21" s="193">
        <v>1</v>
      </c>
      <c r="G21" s="139"/>
      <c r="H21" s="195">
        <v>31213</v>
      </c>
      <c r="I21" s="139"/>
      <c r="J21" s="193">
        <v>0.3</v>
      </c>
      <c r="K21" s="139"/>
      <c r="L21" s="195">
        <v>9363.9</v>
      </c>
      <c r="M21" s="139"/>
      <c r="N21" s="193">
        <v>2.387271</v>
      </c>
      <c r="O21" s="139"/>
      <c r="P21" s="193">
        <v>0.036367</v>
      </c>
    </row>
    <row r="22" spans="1:16" s="122" customFormat="1" ht="22.5">
      <c r="A22" s="193" t="s">
        <v>675</v>
      </c>
      <c r="B22" s="194" t="s">
        <v>527</v>
      </c>
      <c r="C22" s="139"/>
      <c r="D22" s="193">
        <v>8406</v>
      </c>
      <c r="E22" s="139"/>
      <c r="F22" s="193">
        <v>1.03</v>
      </c>
      <c r="G22" s="139"/>
      <c r="H22" s="195">
        <v>8658.1</v>
      </c>
      <c r="I22" s="139"/>
      <c r="J22" s="193">
        <v>1.99</v>
      </c>
      <c r="K22" s="139"/>
      <c r="L22" s="195">
        <v>16727.94</v>
      </c>
      <c r="M22" s="139"/>
      <c r="N22" s="193">
        <v>0.037695</v>
      </c>
      <c r="O22" s="139"/>
      <c r="P22" s="193">
        <v>0.064966</v>
      </c>
    </row>
    <row r="23" spans="1:16" s="122" customFormat="1" ht="22.5">
      <c r="A23" s="193" t="s">
        <v>676</v>
      </c>
      <c r="B23" s="194" t="s">
        <v>529</v>
      </c>
      <c r="C23" s="139"/>
      <c r="D23" s="193">
        <v>96941</v>
      </c>
      <c r="E23" s="139"/>
      <c r="F23" s="193">
        <v>1</v>
      </c>
      <c r="G23" s="139"/>
      <c r="H23" s="195">
        <v>96941</v>
      </c>
      <c r="I23" s="139"/>
      <c r="J23" s="193">
        <v>0</v>
      </c>
      <c r="K23" s="139"/>
      <c r="L23" s="193">
        <v>0</v>
      </c>
      <c r="M23" s="139"/>
      <c r="N23" s="193">
        <v>2.450777</v>
      </c>
      <c r="O23" s="139"/>
      <c r="P23" s="193">
        <v>0</v>
      </c>
    </row>
    <row r="24" spans="1:16" s="122" customFormat="1" ht="12.75">
      <c r="A24" s="196" t="s">
        <v>677</v>
      </c>
      <c r="B24" s="194" t="s">
        <v>530</v>
      </c>
      <c r="C24" s="139"/>
      <c r="D24" s="193">
        <v>232418</v>
      </c>
      <c r="E24" s="139"/>
      <c r="F24" s="193">
        <v>1</v>
      </c>
      <c r="G24" s="139"/>
      <c r="H24" s="195">
        <v>232418</v>
      </c>
      <c r="I24" s="139"/>
      <c r="J24" s="193">
        <v>0</v>
      </c>
      <c r="K24" s="139"/>
      <c r="L24" s="193">
        <v>0</v>
      </c>
      <c r="M24" s="139"/>
      <c r="N24" s="193">
        <v>6.192849</v>
      </c>
      <c r="O24" s="139"/>
      <c r="P24" s="193">
        <v>0</v>
      </c>
    </row>
    <row r="25" spans="1:16" s="122" customFormat="1" ht="22.5">
      <c r="A25" s="193" t="s">
        <v>678</v>
      </c>
      <c r="B25" s="194" t="s">
        <v>531</v>
      </c>
      <c r="C25" s="139"/>
      <c r="D25" s="193">
        <v>113737</v>
      </c>
      <c r="E25" s="139"/>
      <c r="F25" s="193">
        <v>1</v>
      </c>
      <c r="G25" s="139"/>
      <c r="H25" s="195">
        <v>113737</v>
      </c>
      <c r="I25" s="139"/>
      <c r="J25" s="193">
        <v>0</v>
      </c>
      <c r="K25" s="139"/>
      <c r="L25" s="193">
        <v>0</v>
      </c>
      <c r="M25" s="139"/>
      <c r="N25" s="193">
        <v>31.407868</v>
      </c>
      <c r="O25" s="139"/>
      <c r="P25" s="193">
        <v>0</v>
      </c>
    </row>
    <row r="26" spans="1:16" s="122" customFormat="1" ht="12.75">
      <c r="A26" s="193" t="s">
        <v>679</v>
      </c>
      <c r="B26" s="194" t="s">
        <v>532</v>
      </c>
      <c r="C26" s="139"/>
      <c r="D26" s="193">
        <v>21373</v>
      </c>
      <c r="E26" s="139"/>
      <c r="F26" s="193">
        <v>1</v>
      </c>
      <c r="G26" s="139"/>
      <c r="H26" s="195">
        <v>21373</v>
      </c>
      <c r="I26" s="139"/>
      <c r="J26" s="193">
        <v>0</v>
      </c>
      <c r="K26" s="139"/>
      <c r="L26" s="193">
        <v>0</v>
      </c>
      <c r="M26" s="139"/>
      <c r="N26" s="193">
        <v>6.828216</v>
      </c>
      <c r="O26" s="139"/>
      <c r="P26" s="193">
        <v>0</v>
      </c>
    </row>
    <row r="27" spans="1:16" s="122" customFormat="1" ht="12.75">
      <c r="A27" s="196" t="s">
        <v>680</v>
      </c>
      <c r="B27" s="194" t="s">
        <v>533</v>
      </c>
      <c r="C27" s="139"/>
      <c r="D27" s="193">
        <v>108589</v>
      </c>
      <c r="E27" s="139"/>
      <c r="F27" s="193">
        <v>1</v>
      </c>
      <c r="G27" s="139"/>
      <c r="H27" s="195">
        <v>108589</v>
      </c>
      <c r="I27" s="139"/>
      <c r="J27" s="193">
        <v>0</v>
      </c>
      <c r="K27" s="139"/>
      <c r="L27" s="193">
        <v>0</v>
      </c>
      <c r="M27" s="139"/>
      <c r="N27" s="193">
        <v>1.963563</v>
      </c>
      <c r="O27" s="139"/>
      <c r="P27" s="193">
        <v>0</v>
      </c>
    </row>
    <row r="28" spans="1:16" s="122" customFormat="1" ht="12.75">
      <c r="A28" s="193" t="s">
        <v>681</v>
      </c>
      <c r="B28" s="194" t="s">
        <v>534</v>
      </c>
      <c r="C28" s="139"/>
      <c r="D28" s="193">
        <v>109366</v>
      </c>
      <c r="E28" s="139"/>
      <c r="F28" s="193">
        <v>1</v>
      </c>
      <c r="G28" s="139"/>
      <c r="H28" s="195">
        <v>109366</v>
      </c>
      <c r="I28" s="139"/>
      <c r="J28" s="193">
        <v>0</v>
      </c>
      <c r="K28" s="139"/>
      <c r="L28" s="193">
        <v>0</v>
      </c>
      <c r="M28" s="139"/>
      <c r="N28" s="193">
        <v>6.825853</v>
      </c>
      <c r="O28" s="139"/>
      <c r="P28" s="193">
        <v>0</v>
      </c>
    </row>
    <row r="29" spans="1:16" s="122" customFormat="1" ht="22.5">
      <c r="A29" s="193" t="s">
        <v>682</v>
      </c>
      <c r="B29" s="194" t="s">
        <v>535</v>
      </c>
      <c r="C29" s="139"/>
      <c r="D29" s="193">
        <v>298150</v>
      </c>
      <c r="E29" s="139"/>
      <c r="F29" s="193">
        <v>1</v>
      </c>
      <c r="G29" s="139"/>
      <c r="H29" s="195">
        <v>298150</v>
      </c>
      <c r="I29" s="139"/>
      <c r="J29" s="193">
        <v>0</v>
      </c>
      <c r="K29" s="139"/>
      <c r="L29" s="193">
        <v>0</v>
      </c>
      <c r="M29" s="139"/>
      <c r="N29" s="193">
        <v>28.535551</v>
      </c>
      <c r="O29" s="139"/>
      <c r="P29" s="193">
        <v>0</v>
      </c>
    </row>
    <row r="30" spans="1:16" s="122" customFormat="1" ht="22.5">
      <c r="A30" s="193" t="s">
        <v>683</v>
      </c>
      <c r="B30" s="194" t="s">
        <v>536</v>
      </c>
      <c r="C30" s="139"/>
      <c r="D30" s="193">
        <v>242801</v>
      </c>
      <c r="E30" s="139"/>
      <c r="F30" s="193">
        <v>1</v>
      </c>
      <c r="G30" s="139"/>
      <c r="H30" s="195">
        <v>242801</v>
      </c>
      <c r="I30" s="139"/>
      <c r="J30" s="193">
        <v>0.2397</v>
      </c>
      <c r="K30" s="139"/>
      <c r="L30" s="195">
        <v>58199.4</v>
      </c>
      <c r="M30" s="139"/>
      <c r="N30" s="193">
        <v>1.537114</v>
      </c>
      <c r="O30" s="139"/>
      <c r="P30" s="193">
        <v>0.22603</v>
      </c>
    </row>
    <row r="31" spans="1:16" s="122" customFormat="1" ht="22.5">
      <c r="A31" s="193" t="s">
        <v>684</v>
      </c>
      <c r="B31" s="194" t="s">
        <v>537</v>
      </c>
      <c r="C31" s="139"/>
      <c r="D31" s="193">
        <v>241071</v>
      </c>
      <c r="E31" s="139"/>
      <c r="F31" s="193">
        <v>0.4289</v>
      </c>
      <c r="G31" s="139"/>
      <c r="H31" s="195">
        <v>103402.61</v>
      </c>
      <c r="I31" s="139"/>
      <c r="J31" s="193">
        <v>0.12</v>
      </c>
      <c r="K31" s="139"/>
      <c r="L31" s="195">
        <v>28928.52</v>
      </c>
      <c r="M31" s="139"/>
      <c r="N31" s="193">
        <v>0.261248</v>
      </c>
      <c r="O31" s="139"/>
      <c r="P31" s="193">
        <v>0.11235</v>
      </c>
    </row>
    <row r="32" spans="1:16" s="122" customFormat="1" ht="22.5">
      <c r="A32" s="193" t="s">
        <v>685</v>
      </c>
      <c r="B32" s="194" t="s">
        <v>538</v>
      </c>
      <c r="C32" s="139"/>
      <c r="D32" s="193">
        <v>873629</v>
      </c>
      <c r="E32" s="139"/>
      <c r="F32" s="193">
        <v>1</v>
      </c>
      <c r="G32" s="139"/>
      <c r="H32" s="195">
        <v>873629</v>
      </c>
      <c r="I32" s="139"/>
      <c r="J32" s="193">
        <v>0.128</v>
      </c>
      <c r="K32" s="139"/>
      <c r="L32" s="195">
        <v>111824.51</v>
      </c>
      <c r="M32" s="139"/>
      <c r="N32" s="193">
        <v>4.357585</v>
      </c>
      <c r="O32" s="139"/>
      <c r="P32" s="193">
        <v>0.434294</v>
      </c>
    </row>
    <row r="33" spans="1:16" s="122" customFormat="1" ht="12.75">
      <c r="A33" s="193" t="s">
        <v>686</v>
      </c>
      <c r="B33" s="194" t="s">
        <v>539</v>
      </c>
      <c r="C33" s="139"/>
      <c r="D33" s="193">
        <v>285850</v>
      </c>
      <c r="E33" s="139"/>
      <c r="F33" s="193">
        <v>0.4406</v>
      </c>
      <c r="G33" s="139"/>
      <c r="H33" s="195">
        <v>125940.23</v>
      </c>
      <c r="I33" s="139"/>
      <c r="J33" s="193">
        <v>0.165</v>
      </c>
      <c r="K33" s="139"/>
      <c r="L33" s="195">
        <v>47165.25</v>
      </c>
      <c r="M33" s="139"/>
      <c r="N33" s="193">
        <v>0.742719</v>
      </c>
      <c r="O33" s="139"/>
      <c r="P33" s="193">
        <v>0.183176</v>
      </c>
    </row>
    <row r="34" spans="1:16" s="122" customFormat="1" ht="12.75">
      <c r="A34" s="193" t="s">
        <v>687</v>
      </c>
      <c r="B34" s="194" t="s">
        <v>540</v>
      </c>
      <c r="C34" s="139"/>
      <c r="D34" s="193">
        <v>313855</v>
      </c>
      <c r="E34" s="139"/>
      <c r="F34" s="195">
        <v>1</v>
      </c>
      <c r="G34" s="139"/>
      <c r="H34" s="195">
        <v>313855</v>
      </c>
      <c r="I34" s="139"/>
      <c r="J34" s="193">
        <v>0.35</v>
      </c>
      <c r="K34" s="139"/>
      <c r="L34" s="195">
        <v>109849.25</v>
      </c>
      <c r="M34" s="139"/>
      <c r="N34" s="193">
        <v>1.008598</v>
      </c>
      <c r="O34" s="139"/>
      <c r="P34" s="193">
        <v>0.426623</v>
      </c>
    </row>
    <row r="35" spans="1:16" s="122" customFormat="1" ht="12.75">
      <c r="A35" s="193" t="s">
        <v>688</v>
      </c>
      <c r="B35" s="194" t="s">
        <v>541</v>
      </c>
      <c r="C35" s="139"/>
      <c r="D35" s="193">
        <v>63484</v>
      </c>
      <c r="E35" s="139"/>
      <c r="F35" s="193">
        <v>1.8254</v>
      </c>
      <c r="G35" s="139"/>
      <c r="H35" s="195">
        <v>115885.73</v>
      </c>
      <c r="I35" s="139"/>
      <c r="J35" s="193">
        <v>0.5</v>
      </c>
      <c r="K35" s="139"/>
      <c r="L35" s="195">
        <v>31742</v>
      </c>
      <c r="M35" s="139"/>
      <c r="N35" s="193">
        <v>1.622137</v>
      </c>
      <c r="O35" s="139"/>
      <c r="P35" s="193">
        <v>0.123277</v>
      </c>
    </row>
    <row r="36" spans="1:16" s="122" customFormat="1" ht="12.75">
      <c r="A36" s="193" t="s">
        <v>688</v>
      </c>
      <c r="B36" s="194" t="s">
        <v>541</v>
      </c>
      <c r="C36" s="139"/>
      <c r="D36" s="193">
        <v>131238</v>
      </c>
      <c r="E36" s="139"/>
      <c r="F36" s="193">
        <v>3.5334</v>
      </c>
      <c r="G36" s="139"/>
      <c r="H36" s="195">
        <v>463718.17</v>
      </c>
      <c r="I36" s="139"/>
      <c r="J36" s="193">
        <v>0.5</v>
      </c>
      <c r="K36" s="139"/>
      <c r="L36" s="195">
        <v>65619</v>
      </c>
      <c r="M36" s="139"/>
      <c r="N36" s="193">
        <v>3.353381</v>
      </c>
      <c r="O36" s="139"/>
      <c r="P36" s="193">
        <v>0.254845</v>
      </c>
    </row>
    <row r="37" spans="1:16" s="122" customFormat="1" ht="12.75">
      <c r="A37" s="193" t="s">
        <v>689</v>
      </c>
      <c r="B37" s="194" t="s">
        <v>542</v>
      </c>
      <c r="C37" s="139"/>
      <c r="D37" s="193">
        <v>2000</v>
      </c>
      <c r="E37" s="139"/>
      <c r="F37" s="193">
        <v>57.0071</v>
      </c>
      <c r="G37" s="139"/>
      <c r="H37" s="195">
        <v>114014.25</v>
      </c>
      <c r="I37" s="139"/>
      <c r="J37" s="193">
        <v>50</v>
      </c>
      <c r="K37" s="139"/>
      <c r="L37" s="195">
        <v>100000</v>
      </c>
      <c r="M37" s="139"/>
      <c r="N37" s="193">
        <v>0.156041</v>
      </c>
      <c r="O37" s="139"/>
      <c r="P37" s="193">
        <v>0.388371</v>
      </c>
    </row>
    <row r="38" spans="1:16" s="122" customFormat="1" ht="12.75">
      <c r="A38" s="193" t="s">
        <v>690</v>
      </c>
      <c r="B38" s="194" t="s">
        <v>543</v>
      </c>
      <c r="C38" s="139"/>
      <c r="D38" s="193">
        <v>320513</v>
      </c>
      <c r="E38" s="139"/>
      <c r="F38" s="193">
        <v>1</v>
      </c>
      <c r="G38" s="139"/>
      <c r="H38" s="195">
        <v>320513</v>
      </c>
      <c r="I38" s="139"/>
      <c r="J38" s="193">
        <v>0.2589</v>
      </c>
      <c r="K38" s="139"/>
      <c r="L38" s="195">
        <v>82980.82</v>
      </c>
      <c r="M38" s="139"/>
      <c r="N38" s="193">
        <v>1.627919</v>
      </c>
      <c r="O38" s="139"/>
      <c r="P38" s="193">
        <v>0.322274</v>
      </c>
    </row>
    <row r="39" spans="1:16" s="122" customFormat="1" ht="22.5">
      <c r="A39" s="193" t="s">
        <v>691</v>
      </c>
      <c r="B39" s="194" t="s">
        <v>544</v>
      </c>
      <c r="C39" s="139"/>
      <c r="D39" s="193">
        <v>472361</v>
      </c>
      <c r="E39" s="139"/>
      <c r="F39" s="193">
        <v>1</v>
      </c>
      <c r="G39" s="139"/>
      <c r="H39" s="195">
        <v>472361</v>
      </c>
      <c r="I39" s="139"/>
      <c r="J39" s="193">
        <v>0</v>
      </c>
      <c r="K39" s="139"/>
      <c r="L39" s="195">
        <v>0</v>
      </c>
      <c r="M39" s="139"/>
      <c r="N39" s="193">
        <v>1.638237</v>
      </c>
      <c r="O39" s="139"/>
      <c r="P39" s="193">
        <v>0</v>
      </c>
    </row>
    <row r="40" spans="1:16" s="122" customFormat="1" ht="22.5">
      <c r="A40" s="193" t="s">
        <v>692</v>
      </c>
      <c r="B40" s="194" t="s">
        <v>545</v>
      </c>
      <c r="C40" s="139"/>
      <c r="D40" s="193">
        <v>7264</v>
      </c>
      <c r="E40" s="139"/>
      <c r="F40" s="193">
        <v>1</v>
      </c>
      <c r="G40" s="139"/>
      <c r="H40" s="195">
        <v>7264</v>
      </c>
      <c r="I40" s="139"/>
      <c r="J40" s="193">
        <v>0</v>
      </c>
      <c r="K40" s="139"/>
      <c r="L40" s="195">
        <v>0</v>
      </c>
      <c r="M40" s="139"/>
      <c r="N40" s="193">
        <v>0.1441</v>
      </c>
      <c r="O40" s="139"/>
      <c r="P40" s="193">
        <v>0</v>
      </c>
    </row>
    <row r="41" spans="1:16" s="122" customFormat="1" ht="12.75">
      <c r="A41" s="193" t="s">
        <v>693</v>
      </c>
      <c r="B41" s="194" t="s">
        <v>546</v>
      </c>
      <c r="C41" s="139"/>
      <c r="D41" s="193">
        <v>2542722</v>
      </c>
      <c r="E41" s="139"/>
      <c r="F41" s="193">
        <v>1</v>
      </c>
      <c r="G41" s="139"/>
      <c r="H41" s="195">
        <v>2542722</v>
      </c>
      <c r="I41" s="139"/>
      <c r="J41" s="193">
        <v>0</v>
      </c>
      <c r="K41" s="139"/>
      <c r="L41" s="195">
        <v>0</v>
      </c>
      <c r="M41" s="139"/>
      <c r="N41" s="193">
        <v>11.898965</v>
      </c>
      <c r="O41" s="139"/>
      <c r="P41" s="193">
        <v>0</v>
      </c>
    </row>
    <row r="42" spans="1:16" s="122" customFormat="1" ht="12.75">
      <c r="A42" s="193" t="s">
        <v>694</v>
      </c>
      <c r="B42" s="194" t="s">
        <v>547</v>
      </c>
      <c r="C42" s="139"/>
      <c r="D42" s="193">
        <v>21745</v>
      </c>
      <c r="E42" s="139"/>
      <c r="F42" s="193">
        <v>10</v>
      </c>
      <c r="G42" s="139"/>
      <c r="H42" s="195">
        <v>217450</v>
      </c>
      <c r="I42" s="139"/>
      <c r="J42" s="193">
        <v>1.3403</v>
      </c>
      <c r="K42" s="139"/>
      <c r="L42" s="195">
        <v>29144.82</v>
      </c>
      <c r="M42" s="139"/>
      <c r="N42" s="193">
        <v>6.062642</v>
      </c>
      <c r="O42" s="139"/>
      <c r="P42" s="193">
        <v>0.11319</v>
      </c>
    </row>
    <row r="43" spans="1:16" s="122" customFormat="1" ht="12.75">
      <c r="A43" s="193" t="s">
        <v>695</v>
      </c>
      <c r="B43" s="194" t="s">
        <v>548</v>
      </c>
      <c r="C43" s="139"/>
      <c r="D43" s="193">
        <v>34469</v>
      </c>
      <c r="E43" s="139"/>
      <c r="F43" s="193">
        <v>1</v>
      </c>
      <c r="G43" s="139"/>
      <c r="H43" s="195">
        <v>34469</v>
      </c>
      <c r="I43" s="139"/>
      <c r="J43" s="193">
        <v>0</v>
      </c>
      <c r="K43" s="139"/>
      <c r="L43" s="195">
        <v>0</v>
      </c>
      <c r="M43" s="139"/>
      <c r="N43" s="193">
        <v>1.552553</v>
      </c>
      <c r="O43" s="139"/>
      <c r="P43" s="193">
        <v>0</v>
      </c>
    </row>
    <row r="44" spans="1:16" s="122" customFormat="1" ht="12.75">
      <c r="A44" s="193" t="s">
        <v>696</v>
      </c>
      <c r="B44" s="194" t="s">
        <v>549</v>
      </c>
      <c r="C44" s="139"/>
      <c r="D44" s="193">
        <v>8628179</v>
      </c>
      <c r="E44" s="139"/>
      <c r="F44" s="193">
        <v>0.9971</v>
      </c>
      <c r="G44" s="139"/>
      <c r="H44" s="195">
        <v>8602789.42</v>
      </c>
      <c r="I44" s="139"/>
      <c r="J44" s="193">
        <v>0.26</v>
      </c>
      <c r="K44" s="139"/>
      <c r="L44" s="195">
        <v>2243326.54</v>
      </c>
      <c r="M44" s="139"/>
      <c r="N44" s="193">
        <v>1.952274</v>
      </c>
      <c r="O44" s="139"/>
      <c r="P44" s="193">
        <v>8.712432</v>
      </c>
    </row>
    <row r="45" spans="1:16" s="122" customFormat="1" ht="12.75">
      <c r="A45" s="193" t="s">
        <v>696</v>
      </c>
      <c r="B45" s="194" t="s">
        <v>549</v>
      </c>
      <c r="C45" s="139"/>
      <c r="D45" s="193">
        <v>147376</v>
      </c>
      <c r="E45" s="139"/>
      <c r="F45" s="193">
        <v>0.3904</v>
      </c>
      <c r="G45" s="139"/>
      <c r="H45" s="195">
        <v>57535.24</v>
      </c>
      <c r="I45" s="139"/>
      <c r="J45" s="193">
        <v>0.26</v>
      </c>
      <c r="K45" s="139"/>
      <c r="L45" s="195">
        <v>38317.76</v>
      </c>
      <c r="M45" s="139"/>
      <c r="N45" s="193">
        <v>0.033346</v>
      </c>
      <c r="O45" s="139"/>
      <c r="P45" s="193">
        <v>0.148815</v>
      </c>
    </row>
    <row r="46" spans="1:16" s="122" customFormat="1" ht="12.75">
      <c r="A46" s="193" t="s">
        <v>697</v>
      </c>
      <c r="B46" s="194" t="s">
        <v>550</v>
      </c>
      <c r="C46" s="139"/>
      <c r="D46" s="193">
        <v>1203079</v>
      </c>
      <c r="E46" s="139"/>
      <c r="F46" s="193">
        <v>1</v>
      </c>
      <c r="G46" s="139"/>
      <c r="H46" s="195">
        <v>1203079</v>
      </c>
      <c r="I46" s="139"/>
      <c r="J46" s="193">
        <v>0.336</v>
      </c>
      <c r="K46" s="139"/>
      <c r="L46" s="195">
        <v>404234.54</v>
      </c>
      <c r="M46" s="139"/>
      <c r="N46" s="193">
        <v>1.175404</v>
      </c>
      <c r="O46" s="139"/>
      <c r="P46" s="193">
        <v>1.56993</v>
      </c>
    </row>
    <row r="47" spans="1:16" s="122" customFormat="1" ht="12.75">
      <c r="A47" s="193" t="s">
        <v>697</v>
      </c>
      <c r="B47" s="194" t="s">
        <v>550</v>
      </c>
      <c r="C47" s="139"/>
      <c r="D47" s="193">
        <v>1013994</v>
      </c>
      <c r="E47" s="139"/>
      <c r="F47" s="193">
        <v>0.9924</v>
      </c>
      <c r="G47" s="139"/>
      <c r="H47" s="195">
        <v>1006243.65</v>
      </c>
      <c r="I47" s="139"/>
      <c r="J47" s="193">
        <v>0.336</v>
      </c>
      <c r="K47" s="139"/>
      <c r="L47" s="195">
        <v>340701.98</v>
      </c>
      <c r="M47" s="139"/>
      <c r="N47" s="193">
        <v>0.990669</v>
      </c>
      <c r="O47" s="139"/>
      <c r="P47" s="193">
        <v>1.323188</v>
      </c>
    </row>
    <row r="48" spans="1:16" s="122" customFormat="1" ht="12.75">
      <c r="A48" s="193" t="s">
        <v>698</v>
      </c>
      <c r="B48" s="194" t="s">
        <v>551</v>
      </c>
      <c r="C48" s="139"/>
      <c r="D48" s="193">
        <v>5422713</v>
      </c>
      <c r="E48" s="139"/>
      <c r="F48" s="193">
        <v>0.9986</v>
      </c>
      <c r="G48" s="139"/>
      <c r="H48" s="195">
        <v>5415089.21</v>
      </c>
      <c r="I48" s="139"/>
      <c r="J48" s="193">
        <v>0.241</v>
      </c>
      <c r="K48" s="139"/>
      <c r="L48" s="195">
        <v>1306873.83</v>
      </c>
      <c r="M48" s="139"/>
      <c r="N48" s="193">
        <v>1.407896</v>
      </c>
      <c r="O48" s="139"/>
      <c r="P48" s="193">
        <v>5.07552</v>
      </c>
    </row>
    <row r="49" spans="1:16" s="122" customFormat="1" ht="12.75">
      <c r="A49" s="193" t="s">
        <v>698</v>
      </c>
      <c r="B49" s="194" t="s">
        <v>551</v>
      </c>
      <c r="C49" s="139"/>
      <c r="D49" s="193">
        <v>2040000</v>
      </c>
      <c r="E49" s="139"/>
      <c r="F49" s="193">
        <v>0.9748</v>
      </c>
      <c r="G49" s="139"/>
      <c r="H49" s="195">
        <v>1988554.34</v>
      </c>
      <c r="I49" s="139"/>
      <c r="J49" s="193">
        <v>0.241</v>
      </c>
      <c r="K49" s="139"/>
      <c r="L49" s="195">
        <v>491640</v>
      </c>
      <c r="M49" s="139"/>
      <c r="N49" s="193">
        <v>0.529644</v>
      </c>
      <c r="O49" s="139"/>
      <c r="P49" s="193">
        <v>1.909388</v>
      </c>
    </row>
    <row r="50" spans="1:16" s="122" customFormat="1" ht="12.75">
      <c r="A50" s="193" t="s">
        <v>699</v>
      </c>
      <c r="B50" s="194" t="s">
        <v>552</v>
      </c>
      <c r="C50" s="139"/>
      <c r="D50" s="193">
        <v>100139</v>
      </c>
      <c r="E50" s="139"/>
      <c r="F50" s="193">
        <v>1</v>
      </c>
      <c r="G50" s="139"/>
      <c r="H50" s="195">
        <v>100139</v>
      </c>
      <c r="I50" s="139"/>
      <c r="J50" s="193">
        <v>1</v>
      </c>
      <c r="K50" s="139"/>
      <c r="L50" s="195">
        <v>100139</v>
      </c>
      <c r="M50" s="139"/>
      <c r="N50" s="193">
        <v>4.558428</v>
      </c>
      <c r="O50" s="139"/>
      <c r="P50" s="193">
        <v>0.388911</v>
      </c>
    </row>
    <row r="51" spans="1:16" s="122" customFormat="1" ht="22.5">
      <c r="A51" s="193" t="s">
        <v>700</v>
      </c>
      <c r="B51" s="194" t="s">
        <v>553</v>
      </c>
      <c r="C51" s="139"/>
      <c r="D51" s="193">
        <v>1042945</v>
      </c>
      <c r="E51" s="139"/>
      <c r="F51" s="193">
        <v>1</v>
      </c>
      <c r="G51" s="139"/>
      <c r="H51" s="195">
        <v>1042945</v>
      </c>
      <c r="I51" s="139"/>
      <c r="J51" s="193">
        <v>0</v>
      </c>
      <c r="K51" s="139"/>
      <c r="L51" s="195">
        <v>0</v>
      </c>
      <c r="M51" s="139"/>
      <c r="N51" s="193">
        <v>3.103121</v>
      </c>
      <c r="O51" s="139"/>
      <c r="P51" s="193">
        <v>0</v>
      </c>
    </row>
    <row r="52" spans="1:16" s="122" customFormat="1" ht="22.5">
      <c r="A52" s="193" t="s">
        <v>701</v>
      </c>
      <c r="B52" s="194" t="s">
        <v>554</v>
      </c>
      <c r="C52" s="139"/>
      <c r="D52" s="193">
        <v>576080</v>
      </c>
      <c r="E52" s="139"/>
      <c r="F52" s="193">
        <v>1</v>
      </c>
      <c r="G52" s="139"/>
      <c r="H52" s="195">
        <v>576080</v>
      </c>
      <c r="I52" s="139"/>
      <c r="J52" s="193">
        <v>0</v>
      </c>
      <c r="K52" s="139"/>
      <c r="L52" s="195">
        <v>0</v>
      </c>
      <c r="M52" s="139"/>
      <c r="N52" s="193">
        <v>17.883863</v>
      </c>
      <c r="O52" s="139"/>
      <c r="P52" s="193">
        <v>0</v>
      </c>
    </row>
    <row r="53" spans="1:16" s="122" customFormat="1" ht="12.75">
      <c r="A53" s="193" t="s">
        <v>702</v>
      </c>
      <c r="B53" s="194" t="s">
        <v>555</v>
      </c>
      <c r="C53" s="139"/>
      <c r="D53" s="193">
        <v>61398</v>
      </c>
      <c r="E53" s="139"/>
      <c r="F53" s="193">
        <v>1</v>
      </c>
      <c r="G53" s="139"/>
      <c r="H53" s="195">
        <v>61398</v>
      </c>
      <c r="I53" s="139"/>
      <c r="J53" s="193">
        <v>0</v>
      </c>
      <c r="K53" s="139"/>
      <c r="L53" s="195">
        <v>0</v>
      </c>
      <c r="M53" s="139"/>
      <c r="N53" s="193">
        <v>3.520568</v>
      </c>
      <c r="O53" s="139"/>
      <c r="P53" s="193">
        <v>0</v>
      </c>
    </row>
    <row r="54" spans="1:16" s="122" customFormat="1" ht="12.75">
      <c r="A54" s="193" t="s">
        <v>703</v>
      </c>
      <c r="B54" s="194" t="s">
        <v>556</v>
      </c>
      <c r="C54" s="139"/>
      <c r="D54" s="193">
        <v>61626</v>
      </c>
      <c r="E54" s="139"/>
      <c r="F54" s="193">
        <v>1</v>
      </c>
      <c r="G54" s="139"/>
      <c r="H54" s="195">
        <v>61626</v>
      </c>
      <c r="I54" s="139"/>
      <c r="J54" s="193">
        <v>0</v>
      </c>
      <c r="K54" s="139"/>
      <c r="L54" s="195">
        <v>0</v>
      </c>
      <c r="M54" s="139"/>
      <c r="N54" s="193">
        <v>3.537735</v>
      </c>
      <c r="O54" s="139"/>
      <c r="P54" s="193">
        <v>0</v>
      </c>
    </row>
    <row r="55" spans="1:16" s="122" customFormat="1" ht="22.5">
      <c r="A55" s="193" t="s">
        <v>704</v>
      </c>
      <c r="B55" s="194" t="s">
        <v>557</v>
      </c>
      <c r="C55" s="139"/>
      <c r="D55" s="193">
        <v>880151</v>
      </c>
      <c r="E55" s="139"/>
      <c r="F55" s="193">
        <v>1</v>
      </c>
      <c r="G55" s="139"/>
      <c r="H55" s="195">
        <v>880151</v>
      </c>
      <c r="I55" s="139"/>
      <c r="J55" s="193">
        <v>0</v>
      </c>
      <c r="K55" s="139"/>
      <c r="L55" s="195">
        <v>0</v>
      </c>
      <c r="M55" s="139"/>
      <c r="N55" s="193">
        <v>18.144604</v>
      </c>
      <c r="O55" s="139"/>
      <c r="P55" s="193">
        <v>0</v>
      </c>
    </row>
    <row r="56" spans="1:16" s="122" customFormat="1" ht="22.5">
      <c r="A56" s="193" t="s">
        <v>705</v>
      </c>
      <c r="B56" s="194" t="s">
        <v>558</v>
      </c>
      <c r="C56" s="139"/>
      <c r="D56" s="193">
        <v>1999574</v>
      </c>
      <c r="E56" s="139"/>
      <c r="F56" s="193">
        <v>1</v>
      </c>
      <c r="G56" s="139"/>
      <c r="H56" s="195">
        <v>1999574</v>
      </c>
      <c r="I56" s="139"/>
      <c r="J56" s="193">
        <v>0.35</v>
      </c>
      <c r="K56" s="139"/>
      <c r="L56" s="195">
        <v>699850.9</v>
      </c>
      <c r="M56" s="139"/>
      <c r="N56" s="193">
        <v>1.844734</v>
      </c>
      <c r="O56" s="139"/>
      <c r="P56" s="193">
        <v>2.718019</v>
      </c>
    </row>
    <row r="57" spans="1:16" s="122" customFormat="1" ht="22.5">
      <c r="A57" s="193" t="s">
        <v>706</v>
      </c>
      <c r="B57" s="194" t="s">
        <v>559</v>
      </c>
      <c r="C57" s="139"/>
      <c r="D57" s="193">
        <v>598753</v>
      </c>
      <c r="E57" s="139"/>
      <c r="F57" s="193">
        <v>1</v>
      </c>
      <c r="G57" s="139"/>
      <c r="H57" s="195">
        <v>598753</v>
      </c>
      <c r="I57" s="139"/>
      <c r="J57" s="193">
        <v>0.3673</v>
      </c>
      <c r="K57" s="139"/>
      <c r="L57" s="195">
        <v>219921.98</v>
      </c>
      <c r="M57" s="139"/>
      <c r="N57" s="193">
        <v>11.895479</v>
      </c>
      <c r="O57" s="139"/>
      <c r="P57" s="193">
        <v>0.854113</v>
      </c>
    </row>
    <row r="58" spans="1:16" s="122" customFormat="1" ht="12.75">
      <c r="A58" s="193" t="s">
        <v>707</v>
      </c>
      <c r="B58" s="194" t="s">
        <v>560</v>
      </c>
      <c r="C58" s="139"/>
      <c r="D58" s="193">
        <v>159156</v>
      </c>
      <c r="E58" s="139"/>
      <c r="F58" s="193">
        <v>1</v>
      </c>
      <c r="G58" s="139"/>
      <c r="H58" s="195">
        <v>159156</v>
      </c>
      <c r="I58" s="139"/>
      <c r="J58" s="193">
        <v>0.4641</v>
      </c>
      <c r="K58" s="139"/>
      <c r="L58" s="195">
        <v>73864.3</v>
      </c>
      <c r="M58" s="139"/>
      <c r="N58" s="193">
        <v>1.917831</v>
      </c>
      <c r="O58" s="139"/>
      <c r="P58" s="193">
        <v>0.286868</v>
      </c>
    </row>
    <row r="59" spans="1:16" s="122" customFormat="1" ht="12.75">
      <c r="A59" s="193" t="s">
        <v>708</v>
      </c>
      <c r="B59" s="194" t="s">
        <v>561</v>
      </c>
      <c r="C59" s="139"/>
      <c r="D59" s="193">
        <v>38085</v>
      </c>
      <c r="E59" s="139"/>
      <c r="F59" s="193">
        <v>1</v>
      </c>
      <c r="G59" s="139"/>
      <c r="H59" s="195">
        <v>38085</v>
      </c>
      <c r="I59" s="139"/>
      <c r="J59" s="193">
        <v>0.5033</v>
      </c>
      <c r="K59" s="139"/>
      <c r="L59" s="195">
        <v>19168.18</v>
      </c>
      <c r="M59" s="139"/>
      <c r="N59" s="193">
        <v>11.867887</v>
      </c>
      <c r="O59" s="139"/>
      <c r="P59" s="193">
        <v>0.074444</v>
      </c>
    </row>
    <row r="60" spans="1:16" s="122" customFormat="1" ht="22.5">
      <c r="A60" s="193" t="s">
        <v>709</v>
      </c>
      <c r="B60" s="194" t="s">
        <v>562</v>
      </c>
      <c r="C60" s="139"/>
      <c r="D60" s="193">
        <v>3603486</v>
      </c>
      <c r="E60" s="139"/>
      <c r="F60" s="193">
        <v>0.2513</v>
      </c>
      <c r="G60" s="139"/>
      <c r="H60" s="195">
        <v>905576.09</v>
      </c>
      <c r="I60" s="139"/>
      <c r="J60" s="193">
        <v>0.4248</v>
      </c>
      <c r="K60" s="139"/>
      <c r="L60" s="195">
        <v>1530760.85</v>
      </c>
      <c r="M60" s="139"/>
      <c r="N60" s="193">
        <v>10.219051</v>
      </c>
      <c r="O60" s="139"/>
      <c r="P60" s="193">
        <v>5.945033</v>
      </c>
    </row>
    <row r="61" spans="1:16" s="122" customFormat="1" ht="22.5">
      <c r="A61" s="193" t="s">
        <v>710</v>
      </c>
      <c r="B61" s="194" t="s">
        <v>562</v>
      </c>
      <c r="C61" s="139"/>
      <c r="D61" s="193">
        <v>100926</v>
      </c>
      <c r="E61" s="139"/>
      <c r="F61" s="193">
        <v>0.4372</v>
      </c>
      <c r="G61" s="139"/>
      <c r="H61" s="195">
        <v>44122.39</v>
      </c>
      <c r="I61" s="139"/>
      <c r="J61" s="193">
        <v>0.4248</v>
      </c>
      <c r="K61" s="139"/>
      <c r="L61" s="195">
        <v>42873.36</v>
      </c>
      <c r="M61" s="139"/>
      <c r="N61" s="193">
        <v>0.286214</v>
      </c>
      <c r="O61" s="139"/>
      <c r="P61" s="193">
        <v>0.166508</v>
      </c>
    </row>
    <row r="62" spans="1:16" s="122" customFormat="1" ht="22.5">
      <c r="A62" s="193" t="s">
        <v>711</v>
      </c>
      <c r="B62" s="194" t="s">
        <v>563</v>
      </c>
      <c r="C62" s="139"/>
      <c r="D62" s="193">
        <v>243925</v>
      </c>
      <c r="E62" s="139"/>
      <c r="F62" s="193">
        <v>1</v>
      </c>
      <c r="G62" s="139"/>
      <c r="H62" s="195">
        <v>243925</v>
      </c>
      <c r="I62" s="139"/>
      <c r="J62" s="193">
        <v>0</v>
      </c>
      <c r="K62" s="139"/>
      <c r="L62" s="195">
        <v>0</v>
      </c>
      <c r="M62" s="139"/>
      <c r="N62" s="193">
        <v>23.892268</v>
      </c>
      <c r="O62" s="139"/>
      <c r="P62" s="193">
        <v>0</v>
      </c>
    </row>
    <row r="63" spans="1:16" s="122" customFormat="1" ht="22.5">
      <c r="A63" s="193" t="s">
        <v>712</v>
      </c>
      <c r="B63" s="194" t="s">
        <v>564</v>
      </c>
      <c r="C63" s="139"/>
      <c r="D63" s="193">
        <v>3595</v>
      </c>
      <c r="E63" s="139"/>
      <c r="F63" s="193">
        <v>27.677</v>
      </c>
      <c r="G63" s="139"/>
      <c r="H63" s="195">
        <v>99498.83</v>
      </c>
      <c r="I63" s="139"/>
      <c r="J63" s="193">
        <v>14.99</v>
      </c>
      <c r="K63" s="139"/>
      <c r="L63" s="195">
        <v>53889.05</v>
      </c>
      <c r="M63" s="139"/>
      <c r="N63" s="193">
        <v>0.01141</v>
      </c>
      <c r="O63" s="139"/>
      <c r="P63" s="193">
        <v>0.209289</v>
      </c>
    </row>
    <row r="64" spans="1:16" s="122" customFormat="1" ht="12.75">
      <c r="A64" s="193" t="s">
        <v>713</v>
      </c>
      <c r="B64" s="194" t="s">
        <v>565</v>
      </c>
      <c r="C64" s="139"/>
      <c r="D64" s="193">
        <v>173042</v>
      </c>
      <c r="E64" s="139"/>
      <c r="F64" s="193">
        <v>1</v>
      </c>
      <c r="G64" s="139"/>
      <c r="H64" s="195">
        <v>173042</v>
      </c>
      <c r="I64" s="139"/>
      <c r="J64" s="193">
        <v>0.1</v>
      </c>
      <c r="K64" s="139"/>
      <c r="L64" s="195">
        <v>17304.2</v>
      </c>
      <c r="M64" s="139"/>
      <c r="N64" s="193">
        <v>5.29241</v>
      </c>
      <c r="O64" s="139"/>
      <c r="P64" s="193">
        <v>0.067205</v>
      </c>
    </row>
    <row r="65" spans="1:16" s="122" customFormat="1" ht="12.75">
      <c r="A65" s="193" t="s">
        <v>714</v>
      </c>
      <c r="B65" s="194" t="s">
        <v>566</v>
      </c>
      <c r="C65" s="139"/>
      <c r="D65" s="193">
        <v>216781</v>
      </c>
      <c r="E65" s="139"/>
      <c r="F65" s="193">
        <v>1</v>
      </c>
      <c r="G65" s="139"/>
      <c r="H65" s="195">
        <v>216781</v>
      </c>
      <c r="I65" s="139"/>
      <c r="J65" s="193">
        <v>0.5967</v>
      </c>
      <c r="K65" s="139"/>
      <c r="L65" s="195">
        <v>129353.22</v>
      </c>
      <c r="M65" s="139"/>
      <c r="N65" s="193">
        <v>10.497574</v>
      </c>
      <c r="O65" s="139"/>
      <c r="P65" s="193">
        <v>0.502371</v>
      </c>
    </row>
    <row r="66" spans="1:16" s="122" customFormat="1" ht="12.75">
      <c r="A66" s="193" t="s">
        <v>715</v>
      </c>
      <c r="B66" s="194" t="s">
        <v>567</v>
      </c>
      <c r="C66" s="139"/>
      <c r="D66" s="193">
        <v>211591</v>
      </c>
      <c r="E66" s="139"/>
      <c r="F66" s="193">
        <v>1</v>
      </c>
      <c r="G66" s="139"/>
      <c r="H66" s="195">
        <v>211591</v>
      </c>
      <c r="I66" s="139"/>
      <c r="J66" s="193">
        <v>0</v>
      </c>
      <c r="K66" s="139"/>
      <c r="L66" s="195">
        <v>0</v>
      </c>
      <c r="M66" s="139"/>
      <c r="N66" s="193">
        <v>9.393749</v>
      </c>
      <c r="O66" s="139"/>
      <c r="P66" s="193">
        <v>0</v>
      </c>
    </row>
    <row r="67" spans="1:16" s="122" customFormat="1" ht="12.75">
      <c r="A67" s="193" t="s">
        <v>716</v>
      </c>
      <c r="B67" s="194" t="s">
        <v>568</v>
      </c>
      <c r="C67" s="139"/>
      <c r="D67" s="193">
        <v>58788</v>
      </c>
      <c r="E67" s="139"/>
      <c r="F67" s="193">
        <v>1</v>
      </c>
      <c r="G67" s="139"/>
      <c r="H67" s="195">
        <v>58788</v>
      </c>
      <c r="I67" s="139"/>
      <c r="J67" s="193">
        <v>0.2589</v>
      </c>
      <c r="K67" s="139"/>
      <c r="L67" s="195">
        <v>15220.21</v>
      </c>
      <c r="M67" s="139"/>
      <c r="N67" s="193">
        <v>12.289566</v>
      </c>
      <c r="O67" s="139"/>
      <c r="P67" s="193">
        <v>0.059111</v>
      </c>
    </row>
    <row r="68" spans="1:16" s="122" customFormat="1" ht="22.5">
      <c r="A68" s="193" t="s">
        <v>717</v>
      </c>
      <c r="B68" s="194" t="s">
        <v>569</v>
      </c>
      <c r="C68" s="139"/>
      <c r="D68" s="193">
        <v>1977148</v>
      </c>
      <c r="E68" s="139"/>
      <c r="F68" s="193">
        <v>1</v>
      </c>
      <c r="G68" s="139"/>
      <c r="H68" s="195">
        <v>1977148</v>
      </c>
      <c r="I68" s="139"/>
      <c r="J68" s="193">
        <v>0</v>
      </c>
      <c r="K68" s="139"/>
      <c r="L68" s="195">
        <v>0</v>
      </c>
      <c r="M68" s="139"/>
      <c r="N68" s="193">
        <v>9.019816</v>
      </c>
      <c r="O68" s="139"/>
      <c r="P68" s="193">
        <v>0</v>
      </c>
    </row>
    <row r="69" spans="1:16" s="122" customFormat="1" ht="12.75">
      <c r="A69" s="193" t="s">
        <v>718</v>
      </c>
      <c r="B69" s="194" t="s">
        <v>570</v>
      </c>
      <c r="C69" s="139"/>
      <c r="D69" s="193">
        <v>13016</v>
      </c>
      <c r="E69" s="139"/>
      <c r="F69" s="193">
        <v>1.5501</v>
      </c>
      <c r="G69" s="139"/>
      <c r="H69" s="195">
        <v>20175.59</v>
      </c>
      <c r="I69" s="139"/>
      <c r="J69" s="193">
        <v>1.2139</v>
      </c>
      <c r="K69" s="139"/>
      <c r="L69" s="195">
        <v>15800.12</v>
      </c>
      <c r="M69" s="139"/>
      <c r="N69" s="193">
        <v>4.409289</v>
      </c>
      <c r="O69" s="139"/>
      <c r="P69" s="193">
        <v>0.061363</v>
      </c>
    </row>
    <row r="70" spans="1:16" s="122" customFormat="1" ht="22.5">
      <c r="A70" s="193" t="s">
        <v>719</v>
      </c>
      <c r="B70" s="194" t="s">
        <v>571</v>
      </c>
      <c r="C70" s="139"/>
      <c r="D70" s="193">
        <v>681341</v>
      </c>
      <c r="E70" s="139"/>
      <c r="F70" s="193">
        <v>1</v>
      </c>
      <c r="G70" s="139"/>
      <c r="H70" s="195">
        <v>681341</v>
      </c>
      <c r="I70" s="139"/>
      <c r="J70" s="193">
        <v>0</v>
      </c>
      <c r="K70" s="139"/>
      <c r="L70" s="195">
        <v>0</v>
      </c>
      <c r="M70" s="139"/>
      <c r="N70" s="193">
        <v>8.566444</v>
      </c>
      <c r="O70" s="139"/>
      <c r="P70" s="193">
        <v>0</v>
      </c>
    </row>
    <row r="71" spans="1:16" s="122" customFormat="1" ht="12.75">
      <c r="A71" s="193" t="s">
        <v>720</v>
      </c>
      <c r="B71" s="194" t="s">
        <v>573</v>
      </c>
      <c r="C71" s="139"/>
      <c r="D71" s="193">
        <v>7230</v>
      </c>
      <c r="E71" s="139"/>
      <c r="F71" s="193">
        <v>1.4059</v>
      </c>
      <c r="G71" s="139"/>
      <c r="H71" s="195">
        <v>10164.41</v>
      </c>
      <c r="I71" s="139"/>
      <c r="J71" s="193">
        <v>1</v>
      </c>
      <c r="K71" s="139"/>
      <c r="L71" s="195">
        <v>7230</v>
      </c>
      <c r="M71" s="139"/>
      <c r="N71" s="193">
        <v>0.005885</v>
      </c>
      <c r="O71" s="139"/>
      <c r="P71" s="193">
        <v>0.028079</v>
      </c>
    </row>
    <row r="72" spans="1:16" s="122" customFormat="1" ht="12.75">
      <c r="A72" s="193" t="s">
        <v>721</v>
      </c>
      <c r="B72" s="194" t="s">
        <v>574</v>
      </c>
      <c r="C72" s="139"/>
      <c r="D72" s="193">
        <v>432948</v>
      </c>
      <c r="E72" s="139"/>
      <c r="F72" s="193">
        <v>1</v>
      </c>
      <c r="G72" s="139"/>
      <c r="H72" s="195">
        <v>432948</v>
      </c>
      <c r="I72" s="139"/>
      <c r="J72" s="193">
        <v>0.34</v>
      </c>
      <c r="K72" s="139"/>
      <c r="L72" s="195">
        <v>147202.32</v>
      </c>
      <c r="M72" s="139"/>
      <c r="N72" s="193">
        <v>0.852639</v>
      </c>
      <c r="O72" s="139"/>
      <c r="P72" s="193">
        <v>0.571691</v>
      </c>
    </row>
    <row r="73" spans="1:16" s="122" customFormat="1" ht="12.75">
      <c r="A73" s="193" t="s">
        <v>722</v>
      </c>
      <c r="B73" s="194" t="s">
        <v>575</v>
      </c>
      <c r="C73" s="139"/>
      <c r="D73" s="193">
        <v>22384</v>
      </c>
      <c r="E73" s="139"/>
      <c r="F73" s="193">
        <v>0.9865</v>
      </c>
      <c r="G73" s="139"/>
      <c r="H73" s="195">
        <v>22081.69</v>
      </c>
      <c r="I73" s="139"/>
      <c r="J73" s="193">
        <v>0.5789</v>
      </c>
      <c r="K73" s="139"/>
      <c r="L73" s="195">
        <v>12958.1</v>
      </c>
      <c r="M73" s="139"/>
      <c r="N73" s="193">
        <v>0.204135</v>
      </c>
      <c r="O73" s="139"/>
      <c r="P73" s="193">
        <v>0.050326</v>
      </c>
    </row>
    <row r="74" spans="1:16" s="122" customFormat="1" ht="12.75">
      <c r="A74" s="193" t="s">
        <v>723</v>
      </c>
      <c r="B74" s="194" t="s">
        <v>576</v>
      </c>
      <c r="C74" s="139"/>
      <c r="D74" s="193">
        <v>12269</v>
      </c>
      <c r="E74" s="139"/>
      <c r="F74" s="193">
        <v>10</v>
      </c>
      <c r="G74" s="139"/>
      <c r="H74" s="195">
        <v>122690</v>
      </c>
      <c r="I74" s="139"/>
      <c r="J74" s="193">
        <v>0</v>
      </c>
      <c r="K74" s="139"/>
      <c r="L74" s="195">
        <v>0</v>
      </c>
      <c r="M74" s="139"/>
      <c r="N74" s="193">
        <v>1.394829</v>
      </c>
      <c r="O74" s="139"/>
      <c r="P74" s="193">
        <v>0</v>
      </c>
    </row>
    <row r="75" spans="1:16" s="122" customFormat="1" ht="12.75">
      <c r="A75" s="193" t="s">
        <v>724</v>
      </c>
      <c r="B75" s="194" t="s">
        <v>577</v>
      </c>
      <c r="C75" s="139"/>
      <c r="D75" s="193">
        <v>11160</v>
      </c>
      <c r="E75" s="139"/>
      <c r="F75" s="193">
        <v>0.8177</v>
      </c>
      <c r="G75" s="139"/>
      <c r="H75" s="195">
        <v>9125.2</v>
      </c>
      <c r="I75" s="139"/>
      <c r="J75" s="193">
        <v>0.259</v>
      </c>
      <c r="K75" s="139"/>
      <c r="L75" s="195">
        <v>2890.44</v>
      </c>
      <c r="M75" s="139"/>
      <c r="N75" s="193">
        <v>0.071176</v>
      </c>
      <c r="O75" s="139"/>
      <c r="P75" s="193">
        <v>0.011226</v>
      </c>
    </row>
    <row r="76" spans="1:16" s="122" customFormat="1" ht="12.75">
      <c r="A76" s="193" t="s">
        <v>725</v>
      </c>
      <c r="B76" s="194" t="s">
        <v>578</v>
      </c>
      <c r="C76" s="139"/>
      <c r="D76" s="193">
        <v>29172</v>
      </c>
      <c r="E76" s="139"/>
      <c r="F76" s="193">
        <v>0.9118</v>
      </c>
      <c r="G76" s="139"/>
      <c r="H76" s="195">
        <v>26599.24</v>
      </c>
      <c r="I76" s="139"/>
      <c r="J76" s="193">
        <v>0.4</v>
      </c>
      <c r="K76" s="139"/>
      <c r="L76" s="195">
        <v>11668.8</v>
      </c>
      <c r="M76" s="139"/>
      <c r="N76" s="193">
        <v>0.157912</v>
      </c>
      <c r="O76" s="139"/>
      <c r="P76" s="193">
        <v>0.045318</v>
      </c>
    </row>
    <row r="77" spans="1:16" s="122" customFormat="1" ht="12.75">
      <c r="A77" s="193" t="s">
        <v>726</v>
      </c>
      <c r="B77" s="194" t="s">
        <v>579</v>
      </c>
      <c r="C77" s="139"/>
      <c r="D77" s="193">
        <v>62</v>
      </c>
      <c r="E77" s="139"/>
      <c r="F77" s="193">
        <v>700</v>
      </c>
      <c r="G77" s="139"/>
      <c r="H77" s="195">
        <v>43400</v>
      </c>
      <c r="I77" s="139"/>
      <c r="J77" s="193">
        <v>901</v>
      </c>
      <c r="K77" s="139"/>
      <c r="L77" s="195">
        <v>55862</v>
      </c>
      <c r="M77" s="139"/>
      <c r="N77" s="193">
        <v>0.044717</v>
      </c>
      <c r="O77" s="139"/>
      <c r="P77" s="193">
        <v>0.216952</v>
      </c>
    </row>
    <row r="78" spans="1:16" s="122" customFormat="1" ht="12.75">
      <c r="A78" s="193" t="s">
        <v>727</v>
      </c>
      <c r="B78" s="194" t="s">
        <v>580</v>
      </c>
      <c r="C78" s="139"/>
      <c r="D78" s="193">
        <v>57621</v>
      </c>
      <c r="E78" s="139"/>
      <c r="F78" s="193">
        <v>10</v>
      </c>
      <c r="G78" s="139"/>
      <c r="H78" s="195">
        <v>576210</v>
      </c>
      <c r="I78" s="139"/>
      <c r="J78" s="193">
        <v>0.7543</v>
      </c>
      <c r="K78" s="139"/>
      <c r="L78" s="195">
        <v>43463.52</v>
      </c>
      <c r="M78" s="139"/>
      <c r="N78" s="193">
        <v>1.608222</v>
      </c>
      <c r="O78" s="139"/>
      <c r="P78" s="193">
        <v>0.1688</v>
      </c>
    </row>
    <row r="79" spans="1:16" s="122" customFormat="1" ht="12.75">
      <c r="A79" s="193" t="s">
        <v>728</v>
      </c>
      <c r="B79" s="194" t="s">
        <v>581</v>
      </c>
      <c r="C79" s="139"/>
      <c r="D79" s="193">
        <v>80686</v>
      </c>
      <c r="E79" s="139"/>
      <c r="F79" s="193">
        <v>1</v>
      </c>
      <c r="G79" s="139"/>
      <c r="H79" s="195">
        <v>80686</v>
      </c>
      <c r="I79" s="139"/>
      <c r="J79" s="193">
        <v>0.499</v>
      </c>
      <c r="K79" s="139"/>
      <c r="L79" s="195">
        <v>40262.31</v>
      </c>
      <c r="M79" s="139"/>
      <c r="N79" s="193">
        <v>0.07743</v>
      </c>
      <c r="O79" s="139"/>
      <c r="P79" s="193">
        <v>0.156367</v>
      </c>
    </row>
    <row r="80" spans="1:16" s="122" customFormat="1" ht="12.75">
      <c r="A80" s="193" t="s">
        <v>728</v>
      </c>
      <c r="B80" s="194" t="s">
        <v>581</v>
      </c>
      <c r="C80" s="139"/>
      <c r="D80" s="193">
        <v>305786</v>
      </c>
      <c r="E80" s="139"/>
      <c r="F80" s="193">
        <v>0.687</v>
      </c>
      <c r="G80" s="139"/>
      <c r="H80" s="195">
        <v>210061</v>
      </c>
      <c r="I80" s="139"/>
      <c r="J80" s="193">
        <v>0.499</v>
      </c>
      <c r="K80" s="139"/>
      <c r="L80" s="195">
        <v>152587.21</v>
      </c>
      <c r="M80" s="139"/>
      <c r="N80" s="193">
        <v>0.293448</v>
      </c>
      <c r="O80" s="139"/>
      <c r="P80" s="193">
        <v>0.592605</v>
      </c>
    </row>
    <row r="81" spans="1:16" s="122" customFormat="1" ht="12.75">
      <c r="A81" s="193" t="s">
        <v>729</v>
      </c>
      <c r="B81" s="194" t="s">
        <v>582</v>
      </c>
      <c r="C81" s="139"/>
      <c r="D81" s="193">
        <v>300076</v>
      </c>
      <c r="E81" s="139"/>
      <c r="F81" s="193">
        <v>1</v>
      </c>
      <c r="G81" s="139"/>
      <c r="H81" s="195">
        <v>300076</v>
      </c>
      <c r="I81" s="139"/>
      <c r="J81" s="193">
        <v>0.508</v>
      </c>
      <c r="K81" s="139"/>
      <c r="L81" s="195">
        <v>152438.61</v>
      </c>
      <c r="M81" s="139"/>
      <c r="N81" s="193">
        <v>2.698021</v>
      </c>
      <c r="O81" s="139"/>
      <c r="P81" s="193">
        <v>0.592027</v>
      </c>
    </row>
    <row r="82" spans="1:16" s="122" customFormat="1" ht="12.75">
      <c r="A82" s="193" t="s">
        <v>730</v>
      </c>
      <c r="B82" s="194" t="s">
        <v>583</v>
      </c>
      <c r="C82" s="139"/>
      <c r="D82" s="193">
        <v>706554</v>
      </c>
      <c r="E82" s="139"/>
      <c r="F82" s="193">
        <v>1.0066</v>
      </c>
      <c r="G82" s="139"/>
      <c r="H82" s="195">
        <v>711182.64</v>
      </c>
      <c r="I82" s="139"/>
      <c r="J82" s="193">
        <v>0.1</v>
      </c>
      <c r="K82" s="139"/>
      <c r="L82" s="195">
        <v>70655.4</v>
      </c>
      <c r="M82" s="139"/>
      <c r="N82" s="193">
        <v>1.823166</v>
      </c>
      <c r="O82" s="139"/>
      <c r="P82" s="193">
        <v>0.274405</v>
      </c>
    </row>
    <row r="83" spans="1:16" s="122" customFormat="1" ht="12.75">
      <c r="A83" s="193" t="s">
        <v>730</v>
      </c>
      <c r="B83" s="194" t="s">
        <v>583</v>
      </c>
      <c r="C83" s="139"/>
      <c r="D83" s="193">
        <v>500000</v>
      </c>
      <c r="E83" s="139"/>
      <c r="F83" s="193">
        <v>1.0066</v>
      </c>
      <c r="G83" s="139"/>
      <c r="H83" s="195">
        <v>503275.5</v>
      </c>
      <c r="I83" s="139"/>
      <c r="J83" s="193">
        <v>0.1</v>
      </c>
      <c r="K83" s="139"/>
      <c r="L83" s="195">
        <v>50000</v>
      </c>
      <c r="M83" s="139"/>
      <c r="N83" s="193">
        <v>1.290182</v>
      </c>
      <c r="O83" s="139"/>
      <c r="P83" s="193">
        <v>0.194186</v>
      </c>
    </row>
    <row r="84" spans="1:16" s="122" customFormat="1" ht="12.75">
      <c r="A84" s="193" t="s">
        <v>731</v>
      </c>
      <c r="B84" s="194" t="s">
        <v>584</v>
      </c>
      <c r="C84" s="139"/>
      <c r="D84" s="193">
        <v>1110013</v>
      </c>
      <c r="E84" s="139"/>
      <c r="F84" s="193">
        <v>0.4794</v>
      </c>
      <c r="G84" s="139"/>
      <c r="H84" s="195">
        <v>532117</v>
      </c>
      <c r="I84" s="139"/>
      <c r="J84" s="193">
        <v>0.4155</v>
      </c>
      <c r="K84" s="139"/>
      <c r="L84" s="195">
        <v>461210.4</v>
      </c>
      <c r="M84" s="139"/>
      <c r="N84" s="193">
        <v>12.138994</v>
      </c>
      <c r="O84" s="139"/>
      <c r="P84" s="193">
        <v>1.791208</v>
      </c>
    </row>
    <row r="85" spans="1:16" s="122" customFormat="1" ht="12.75">
      <c r="A85" s="193" t="s">
        <v>732</v>
      </c>
      <c r="B85" s="194" t="s">
        <v>585</v>
      </c>
      <c r="C85" s="139"/>
      <c r="D85" s="193">
        <v>55000</v>
      </c>
      <c r="E85" s="139"/>
      <c r="F85" s="193">
        <v>1</v>
      </c>
      <c r="G85" s="139"/>
      <c r="H85" s="195">
        <v>55000</v>
      </c>
      <c r="I85" s="139"/>
      <c r="J85" s="193">
        <v>0.8</v>
      </c>
      <c r="K85" s="139"/>
      <c r="L85" s="195">
        <v>44000</v>
      </c>
      <c r="M85" s="139"/>
      <c r="N85" s="193">
        <v>1.371819</v>
      </c>
      <c r="O85" s="139"/>
      <c r="P85" s="193">
        <v>0.170883</v>
      </c>
    </row>
    <row r="86" spans="1:16" s="122" customFormat="1" ht="12.75">
      <c r="A86" s="193" t="s">
        <v>732</v>
      </c>
      <c r="B86" s="194" t="s">
        <v>585</v>
      </c>
      <c r="C86" s="139"/>
      <c r="D86" s="193">
        <v>76755</v>
      </c>
      <c r="E86" s="139"/>
      <c r="F86" s="193">
        <v>1</v>
      </c>
      <c r="G86" s="139"/>
      <c r="H86" s="195">
        <v>76755</v>
      </c>
      <c r="I86" s="139"/>
      <c r="J86" s="193">
        <v>0.8</v>
      </c>
      <c r="K86" s="139"/>
      <c r="L86" s="195">
        <v>61404</v>
      </c>
      <c r="M86" s="139"/>
      <c r="N86" s="193">
        <v>1.914436</v>
      </c>
      <c r="O86" s="139"/>
      <c r="P86" s="193">
        <v>0.238475</v>
      </c>
    </row>
    <row r="87" spans="1:16" s="122" customFormat="1" ht="12.75">
      <c r="A87" s="193" t="s">
        <v>733</v>
      </c>
      <c r="B87" s="194" t="s">
        <v>586</v>
      </c>
      <c r="C87" s="139"/>
      <c r="D87" s="193">
        <v>1732791</v>
      </c>
      <c r="E87" s="139"/>
      <c r="F87" s="193">
        <v>1</v>
      </c>
      <c r="G87" s="139"/>
      <c r="H87" s="195">
        <v>1732791</v>
      </c>
      <c r="I87" s="139"/>
      <c r="J87" s="193">
        <v>0.44</v>
      </c>
      <c r="K87" s="139"/>
      <c r="L87" s="195">
        <v>762428.04</v>
      </c>
      <c r="M87" s="139"/>
      <c r="N87" s="193">
        <v>1.844735</v>
      </c>
      <c r="O87" s="139"/>
      <c r="P87" s="193">
        <v>2.96105</v>
      </c>
    </row>
    <row r="88" spans="1:16" s="122" customFormat="1" ht="22.5">
      <c r="A88" s="193" t="s">
        <v>734</v>
      </c>
      <c r="B88" s="194" t="s">
        <v>587</v>
      </c>
      <c r="C88" s="139"/>
      <c r="D88" s="193">
        <v>159263</v>
      </c>
      <c r="E88" s="139"/>
      <c r="F88" s="193">
        <v>1</v>
      </c>
      <c r="G88" s="139"/>
      <c r="H88" s="195">
        <v>159263</v>
      </c>
      <c r="I88" s="139"/>
      <c r="J88" s="193">
        <v>0</v>
      </c>
      <c r="K88" s="139"/>
      <c r="L88" s="195">
        <v>0</v>
      </c>
      <c r="M88" s="139"/>
      <c r="N88" s="193">
        <v>4.091181</v>
      </c>
      <c r="O88" s="139"/>
      <c r="P88" s="193">
        <v>0</v>
      </c>
    </row>
    <row r="89" spans="1:16" s="122" customFormat="1" ht="22.5">
      <c r="A89" s="193" t="s">
        <v>735</v>
      </c>
      <c r="B89" s="194" t="s">
        <v>588</v>
      </c>
      <c r="C89" s="139"/>
      <c r="D89" s="193">
        <v>430250</v>
      </c>
      <c r="E89" s="139"/>
      <c r="F89" s="193">
        <v>1</v>
      </c>
      <c r="G89" s="139"/>
      <c r="H89" s="195">
        <v>430250</v>
      </c>
      <c r="I89" s="139"/>
      <c r="J89" s="193">
        <v>0</v>
      </c>
      <c r="K89" s="139"/>
      <c r="L89" s="195">
        <v>0</v>
      </c>
      <c r="M89" s="139"/>
      <c r="N89" s="193">
        <v>1.235245</v>
      </c>
      <c r="O89" s="139"/>
      <c r="P89" s="193">
        <v>0</v>
      </c>
    </row>
    <row r="90" spans="1:16" s="122" customFormat="1" ht="22.5">
      <c r="A90" s="193" t="s">
        <v>736</v>
      </c>
      <c r="B90" s="194" t="s">
        <v>589</v>
      </c>
      <c r="C90" s="139"/>
      <c r="D90" s="193">
        <v>24484</v>
      </c>
      <c r="E90" s="139"/>
      <c r="F90" s="193">
        <v>1</v>
      </c>
      <c r="G90" s="139"/>
      <c r="H90" s="195">
        <v>24484</v>
      </c>
      <c r="I90" s="139"/>
      <c r="J90" s="193">
        <v>0</v>
      </c>
      <c r="K90" s="139"/>
      <c r="L90" s="195">
        <v>0</v>
      </c>
      <c r="M90" s="139"/>
      <c r="N90" s="193">
        <v>0.144089</v>
      </c>
      <c r="O90" s="139"/>
      <c r="P90" s="193">
        <v>0</v>
      </c>
    </row>
    <row r="91" spans="1:16" s="122" customFormat="1" ht="12.75">
      <c r="A91" s="193" t="s">
        <v>737</v>
      </c>
      <c r="B91" s="194" t="s">
        <v>590</v>
      </c>
      <c r="C91" s="139"/>
      <c r="D91" s="193">
        <v>746571</v>
      </c>
      <c r="E91" s="139"/>
      <c r="F91" s="193">
        <v>0.1946</v>
      </c>
      <c r="G91" s="139"/>
      <c r="H91" s="195">
        <v>145250.93</v>
      </c>
      <c r="I91" s="139"/>
      <c r="J91" s="193">
        <v>0.04</v>
      </c>
      <c r="K91" s="139"/>
      <c r="L91" s="195">
        <v>29862.84</v>
      </c>
      <c r="M91" s="139"/>
      <c r="N91" s="193">
        <v>0.196487</v>
      </c>
      <c r="O91" s="139"/>
      <c r="P91" s="193">
        <v>0.115979</v>
      </c>
    </row>
    <row r="92" spans="1:16" s="122" customFormat="1" ht="12.75">
      <c r="A92" s="193" t="s">
        <v>738</v>
      </c>
      <c r="B92" s="194" t="s">
        <v>591</v>
      </c>
      <c r="C92" s="139"/>
      <c r="D92" s="193">
        <v>1969609</v>
      </c>
      <c r="E92" s="139"/>
      <c r="F92" s="193">
        <v>1</v>
      </c>
      <c r="G92" s="139"/>
      <c r="H92" s="195">
        <v>1969609</v>
      </c>
      <c r="I92" s="139"/>
      <c r="J92" s="193">
        <v>0</v>
      </c>
      <c r="K92" s="139"/>
      <c r="L92" s="195">
        <v>0</v>
      </c>
      <c r="M92" s="139"/>
      <c r="N92" s="193">
        <v>5.189412</v>
      </c>
      <c r="O92" s="139"/>
      <c r="P92" s="193">
        <v>0</v>
      </c>
    </row>
    <row r="93" spans="1:16" s="122" customFormat="1" ht="12.75">
      <c r="A93" s="193" t="s">
        <v>739</v>
      </c>
      <c r="B93" s="194" t="s">
        <v>592</v>
      </c>
      <c r="C93" s="139"/>
      <c r="D93" s="193">
        <v>1926558</v>
      </c>
      <c r="E93" s="139"/>
      <c r="F93" s="193">
        <v>1.0084</v>
      </c>
      <c r="G93" s="139"/>
      <c r="H93" s="195">
        <v>1942677.89</v>
      </c>
      <c r="I93" s="139"/>
      <c r="J93" s="193">
        <v>0.02</v>
      </c>
      <c r="K93" s="139"/>
      <c r="L93" s="195">
        <v>38531.16</v>
      </c>
      <c r="M93" s="139"/>
      <c r="N93" s="193">
        <v>0.732771</v>
      </c>
      <c r="O93" s="139"/>
      <c r="P93" s="193">
        <v>0.149644</v>
      </c>
    </row>
    <row r="94" spans="1:16" s="122" customFormat="1" ht="12.75">
      <c r="A94" s="196" t="s">
        <v>739</v>
      </c>
      <c r="B94" s="194" t="s">
        <v>592</v>
      </c>
      <c r="C94" s="139"/>
      <c r="D94" s="193">
        <v>2305339</v>
      </c>
      <c r="E94" s="139"/>
      <c r="F94" s="193">
        <v>1.0084</v>
      </c>
      <c r="G94" s="139"/>
      <c r="H94" s="195">
        <v>2324628.23</v>
      </c>
      <c r="I94" s="139"/>
      <c r="J94" s="193">
        <v>0.02</v>
      </c>
      <c r="K94" s="139"/>
      <c r="L94" s="195">
        <v>46106.78</v>
      </c>
      <c r="M94" s="139"/>
      <c r="N94" s="193">
        <v>0.876841</v>
      </c>
      <c r="O94" s="139"/>
      <c r="P94" s="193">
        <v>0.179065</v>
      </c>
    </row>
    <row r="95" spans="1:16" s="122" customFormat="1" ht="12.75">
      <c r="A95" s="193" t="s">
        <v>740</v>
      </c>
      <c r="B95" s="194" t="s">
        <v>593</v>
      </c>
      <c r="C95" s="139"/>
      <c r="D95" s="193">
        <v>2308116</v>
      </c>
      <c r="E95" s="139"/>
      <c r="F95" s="193">
        <v>1</v>
      </c>
      <c r="G95" s="139"/>
      <c r="H95" s="195">
        <v>2308116</v>
      </c>
      <c r="I95" s="139"/>
      <c r="J95" s="193">
        <v>0</v>
      </c>
      <c r="K95" s="139"/>
      <c r="L95" s="195">
        <v>0</v>
      </c>
      <c r="M95" s="139"/>
      <c r="N95" s="193">
        <v>10.077693</v>
      </c>
      <c r="O95" s="139"/>
      <c r="P95" s="193">
        <v>0</v>
      </c>
    </row>
    <row r="96" spans="1:16" s="122" customFormat="1" ht="12.75">
      <c r="A96" s="193" t="s">
        <v>741</v>
      </c>
      <c r="B96" s="194" t="s">
        <v>594</v>
      </c>
      <c r="C96" s="139"/>
      <c r="D96" s="193">
        <v>576733</v>
      </c>
      <c r="E96" s="139"/>
      <c r="F96" s="193">
        <v>1</v>
      </c>
      <c r="G96" s="139"/>
      <c r="H96" s="195">
        <v>576733</v>
      </c>
      <c r="I96" s="139"/>
      <c r="J96" s="193">
        <v>0.25</v>
      </c>
      <c r="K96" s="139"/>
      <c r="L96" s="195">
        <v>144183.25</v>
      </c>
      <c r="M96" s="139"/>
      <c r="N96" s="193">
        <v>7.345618</v>
      </c>
      <c r="O96" s="139"/>
      <c r="P96" s="193">
        <v>0.559966</v>
      </c>
    </row>
    <row r="97" spans="1:16" s="122" customFormat="1" ht="12.75">
      <c r="A97" s="193" t="s">
        <v>742</v>
      </c>
      <c r="B97" s="194" t="s">
        <v>595</v>
      </c>
      <c r="C97" s="139"/>
      <c r="D97" s="193">
        <v>1763240</v>
      </c>
      <c r="E97" s="139"/>
      <c r="F97" s="193">
        <v>0.9735</v>
      </c>
      <c r="G97" s="139"/>
      <c r="H97" s="195">
        <v>1716475.12</v>
      </c>
      <c r="I97" s="139"/>
      <c r="J97" s="193">
        <v>0.06</v>
      </c>
      <c r="K97" s="139"/>
      <c r="L97" s="195">
        <v>105794.4</v>
      </c>
      <c r="M97" s="139"/>
      <c r="N97" s="193">
        <v>0.68873</v>
      </c>
      <c r="O97" s="139"/>
      <c r="P97" s="193">
        <v>0.410875</v>
      </c>
    </row>
    <row r="98" spans="1:16" s="122" customFormat="1" ht="12.75">
      <c r="A98" s="193" t="s">
        <v>742</v>
      </c>
      <c r="B98" s="194" t="s">
        <v>595</v>
      </c>
      <c r="C98" s="139"/>
      <c r="D98" s="193">
        <v>1040000</v>
      </c>
      <c r="E98" s="139"/>
      <c r="F98" s="193">
        <v>0.9442</v>
      </c>
      <c r="G98" s="139"/>
      <c r="H98" s="195">
        <v>981935.53</v>
      </c>
      <c r="I98" s="139"/>
      <c r="J98" s="193">
        <v>0.06</v>
      </c>
      <c r="K98" s="139"/>
      <c r="L98" s="195">
        <v>62400</v>
      </c>
      <c r="M98" s="139"/>
      <c r="N98" s="193">
        <v>0.406229</v>
      </c>
      <c r="O98" s="139"/>
      <c r="P98" s="193">
        <v>0.242344</v>
      </c>
    </row>
    <row r="99" spans="1:16" s="122" customFormat="1" ht="12.75">
      <c r="A99" s="193" t="s">
        <v>743</v>
      </c>
      <c r="B99" s="194" t="s">
        <v>596</v>
      </c>
      <c r="C99" s="139"/>
      <c r="D99" s="193">
        <v>83234</v>
      </c>
      <c r="E99" s="139"/>
      <c r="F99" s="193">
        <v>1</v>
      </c>
      <c r="G99" s="139"/>
      <c r="H99" s="195">
        <v>83234</v>
      </c>
      <c r="I99" s="139"/>
      <c r="J99" s="193">
        <v>0</v>
      </c>
      <c r="K99" s="139"/>
      <c r="L99" s="195">
        <v>0</v>
      </c>
      <c r="M99" s="139"/>
      <c r="N99" s="193">
        <v>0.744351</v>
      </c>
      <c r="O99" s="139"/>
      <c r="P99" s="193">
        <v>0</v>
      </c>
    </row>
    <row r="100" spans="1:16" s="122" customFormat="1" ht="12.75">
      <c r="A100" s="193" t="s">
        <v>744</v>
      </c>
      <c r="B100" s="194" t="s">
        <v>597</v>
      </c>
      <c r="C100" s="139"/>
      <c r="D100" s="193">
        <v>1617428</v>
      </c>
      <c r="E100" s="139"/>
      <c r="F100" s="193">
        <v>0.6724</v>
      </c>
      <c r="G100" s="139"/>
      <c r="H100" s="195">
        <v>1087479.74</v>
      </c>
      <c r="I100" s="139"/>
      <c r="J100" s="193">
        <v>0.0826</v>
      </c>
      <c r="K100" s="139"/>
      <c r="L100" s="195">
        <v>133599.55</v>
      </c>
      <c r="M100" s="139"/>
      <c r="N100" s="193">
        <v>8.11582</v>
      </c>
      <c r="O100" s="139"/>
      <c r="P100" s="193">
        <v>0.518862</v>
      </c>
    </row>
    <row r="101" spans="1:16" s="122" customFormat="1" ht="12.75">
      <c r="A101" s="193" t="s">
        <v>744</v>
      </c>
      <c r="B101" s="194" t="s">
        <v>597</v>
      </c>
      <c r="C101" s="139"/>
      <c r="D101" s="193">
        <v>164193</v>
      </c>
      <c r="E101" s="139"/>
      <c r="F101" s="193">
        <v>0.457</v>
      </c>
      <c r="G101" s="139"/>
      <c r="H101" s="195">
        <v>75036.42</v>
      </c>
      <c r="I101" s="139"/>
      <c r="J101" s="193">
        <v>0.0826</v>
      </c>
      <c r="K101" s="139"/>
      <c r="L101" s="195">
        <v>13562.34</v>
      </c>
      <c r="M101" s="139"/>
      <c r="N101" s="193">
        <v>0.823876</v>
      </c>
      <c r="O101" s="139"/>
      <c r="P101" s="193">
        <v>0.052672</v>
      </c>
    </row>
    <row r="102" spans="1:16" s="122" customFormat="1" ht="12.75">
      <c r="A102" s="193" t="s">
        <v>745</v>
      </c>
      <c r="B102" s="194" t="s">
        <v>598</v>
      </c>
      <c r="C102" s="139"/>
      <c r="D102" s="193">
        <v>197654</v>
      </c>
      <c r="E102" s="139"/>
      <c r="F102" s="193">
        <v>0.858</v>
      </c>
      <c r="G102" s="139"/>
      <c r="H102" s="195">
        <v>169582.13</v>
      </c>
      <c r="I102" s="139"/>
      <c r="J102" s="193">
        <v>0.05</v>
      </c>
      <c r="K102" s="139"/>
      <c r="L102" s="195">
        <v>9882.7</v>
      </c>
      <c r="M102" s="139"/>
      <c r="N102" s="193">
        <v>1.205237</v>
      </c>
      <c r="O102" s="139"/>
      <c r="P102" s="193">
        <v>0.038382</v>
      </c>
    </row>
    <row r="103" spans="1:16" s="122" customFormat="1" ht="12.75">
      <c r="A103" s="193" t="s">
        <v>746</v>
      </c>
      <c r="B103" s="194" t="s">
        <v>599</v>
      </c>
      <c r="C103" s="139"/>
      <c r="D103" s="193">
        <v>2070393</v>
      </c>
      <c r="E103" s="139"/>
      <c r="F103" s="193">
        <v>1</v>
      </c>
      <c r="G103" s="139"/>
      <c r="H103" s="195">
        <v>2070393</v>
      </c>
      <c r="I103" s="139"/>
      <c r="J103" s="193">
        <v>0</v>
      </c>
      <c r="K103" s="139"/>
      <c r="L103" s="195">
        <v>0</v>
      </c>
      <c r="M103" s="139"/>
      <c r="N103" s="193">
        <v>8.206793</v>
      </c>
      <c r="O103" s="139"/>
      <c r="P103" s="193">
        <v>0</v>
      </c>
    </row>
    <row r="104" spans="1:16" s="122" customFormat="1" ht="12.75">
      <c r="A104" s="193" t="s">
        <v>747</v>
      </c>
      <c r="B104" s="194" t="s">
        <v>600</v>
      </c>
      <c r="C104" s="139"/>
      <c r="D104" s="193">
        <v>333660</v>
      </c>
      <c r="E104" s="139"/>
      <c r="F104" s="193">
        <v>1</v>
      </c>
      <c r="G104" s="139"/>
      <c r="H104" s="195">
        <v>333660</v>
      </c>
      <c r="I104" s="139"/>
      <c r="J104" s="193">
        <v>0</v>
      </c>
      <c r="K104" s="139"/>
      <c r="L104" s="195">
        <v>0</v>
      </c>
      <c r="M104" s="139"/>
      <c r="N104" s="193">
        <v>2.106176</v>
      </c>
      <c r="O104" s="139"/>
      <c r="P104" s="193">
        <v>0</v>
      </c>
    </row>
    <row r="105" spans="1:16" s="122" customFormat="1" ht="12.75">
      <c r="A105" s="193" t="s">
        <v>748</v>
      </c>
      <c r="B105" s="194" t="s">
        <v>601</v>
      </c>
      <c r="C105" s="139"/>
      <c r="D105" s="193">
        <v>2052364</v>
      </c>
      <c r="E105" s="139"/>
      <c r="F105" s="193">
        <v>1.0017</v>
      </c>
      <c r="G105" s="139"/>
      <c r="H105" s="195">
        <v>2055830.48</v>
      </c>
      <c r="I105" s="139"/>
      <c r="J105" s="193">
        <v>1.49</v>
      </c>
      <c r="K105" s="139"/>
      <c r="L105" s="195">
        <v>3058022.36</v>
      </c>
      <c r="M105" s="139"/>
      <c r="N105" s="193">
        <v>0.41767</v>
      </c>
      <c r="O105" s="139"/>
      <c r="P105" s="193">
        <v>11.876475</v>
      </c>
    </row>
    <row r="106" spans="1:16" s="122" customFormat="1" ht="12.75">
      <c r="A106" s="193" t="s">
        <v>748</v>
      </c>
      <c r="B106" s="194" t="s">
        <v>601</v>
      </c>
      <c r="C106" s="139"/>
      <c r="D106" s="193">
        <v>1178594</v>
      </c>
      <c r="E106" s="139"/>
      <c r="F106" s="193">
        <v>1.0126</v>
      </c>
      <c r="G106" s="139"/>
      <c r="H106" s="195">
        <v>1193496.77</v>
      </c>
      <c r="I106" s="139"/>
      <c r="J106" s="193">
        <v>1.49</v>
      </c>
      <c r="K106" s="139"/>
      <c r="L106" s="195">
        <v>1756105.06</v>
      </c>
      <c r="M106" s="139"/>
      <c r="N106" s="193">
        <v>0.239852</v>
      </c>
      <c r="O106" s="139"/>
      <c r="P106" s="193">
        <v>6.820204</v>
      </c>
    </row>
    <row r="107" spans="1:16" s="122" customFormat="1" ht="12.75">
      <c r="A107" s="196" t="s">
        <v>749</v>
      </c>
      <c r="B107" s="194" t="s">
        <v>602</v>
      </c>
      <c r="C107" s="139"/>
      <c r="D107" s="193">
        <v>595051</v>
      </c>
      <c r="E107" s="139"/>
      <c r="F107" s="193">
        <v>1</v>
      </c>
      <c r="G107" s="139"/>
      <c r="H107" s="195">
        <v>595051</v>
      </c>
      <c r="I107" s="139"/>
      <c r="J107" s="193">
        <v>0</v>
      </c>
      <c r="K107" s="139"/>
      <c r="L107" s="195">
        <v>0</v>
      </c>
      <c r="M107" s="139"/>
      <c r="N107" s="193">
        <v>25.283587</v>
      </c>
      <c r="O107" s="139"/>
      <c r="P107" s="193">
        <v>0</v>
      </c>
    </row>
    <row r="108" spans="1:16" s="122" customFormat="1" ht="12.75">
      <c r="A108" s="196" t="s">
        <v>750</v>
      </c>
      <c r="B108" s="194" t="s">
        <v>603</v>
      </c>
      <c r="C108" s="139"/>
      <c r="D108" s="193">
        <v>495493</v>
      </c>
      <c r="E108" s="139"/>
      <c r="F108" s="193">
        <v>1</v>
      </c>
      <c r="G108" s="139"/>
      <c r="H108" s="195">
        <v>495493</v>
      </c>
      <c r="I108" s="139"/>
      <c r="J108" s="193">
        <v>0</v>
      </c>
      <c r="K108" s="139"/>
      <c r="L108" s="195">
        <v>0</v>
      </c>
      <c r="M108" s="139"/>
      <c r="N108" s="193">
        <v>7.012859</v>
      </c>
      <c r="O108" s="139"/>
      <c r="P108" s="193">
        <v>0</v>
      </c>
    </row>
    <row r="109" spans="1:16" s="122" customFormat="1" ht="12.75">
      <c r="A109" s="196" t="s">
        <v>751</v>
      </c>
      <c r="B109" s="194" t="s">
        <v>604</v>
      </c>
      <c r="C109" s="139"/>
      <c r="D109" s="193">
        <v>17099</v>
      </c>
      <c r="E109" s="139"/>
      <c r="F109" s="193">
        <v>10</v>
      </c>
      <c r="G109" s="139"/>
      <c r="H109" s="195">
        <v>170990</v>
      </c>
      <c r="I109" s="139"/>
      <c r="J109" s="193">
        <v>2.2271</v>
      </c>
      <c r="K109" s="139"/>
      <c r="L109" s="195">
        <v>38081.18</v>
      </c>
      <c r="M109" s="139"/>
      <c r="N109" s="193">
        <v>1.251396</v>
      </c>
      <c r="O109" s="139"/>
      <c r="P109" s="193">
        <v>0.147896</v>
      </c>
    </row>
    <row r="110" spans="1:16" s="122" customFormat="1" ht="12.75">
      <c r="A110" s="196" t="s">
        <v>752</v>
      </c>
      <c r="B110" s="194" t="s">
        <v>605</v>
      </c>
      <c r="C110" s="139"/>
      <c r="D110" s="193">
        <v>481752</v>
      </c>
      <c r="E110" s="139"/>
      <c r="F110" s="193">
        <v>1</v>
      </c>
      <c r="G110" s="139"/>
      <c r="H110" s="195">
        <v>481752</v>
      </c>
      <c r="I110" s="139"/>
      <c r="J110" s="193">
        <v>0.1824</v>
      </c>
      <c r="K110" s="139"/>
      <c r="L110" s="195">
        <v>87871.56</v>
      </c>
      <c r="M110" s="139"/>
      <c r="N110" s="193">
        <v>8.345708</v>
      </c>
      <c r="O110" s="139"/>
      <c r="P110" s="193">
        <v>0.341268</v>
      </c>
    </row>
    <row r="111" spans="1:16" s="122" customFormat="1" ht="12.75">
      <c r="A111" s="196" t="s">
        <v>753</v>
      </c>
      <c r="B111" s="194" t="s">
        <v>606</v>
      </c>
      <c r="C111" s="139"/>
      <c r="D111" s="193">
        <v>112356</v>
      </c>
      <c r="E111" s="139"/>
      <c r="F111" s="193">
        <v>0.3986</v>
      </c>
      <c r="G111" s="139"/>
      <c r="H111" s="195">
        <v>44787.24</v>
      </c>
      <c r="I111" s="139"/>
      <c r="J111" s="193">
        <v>0.8498</v>
      </c>
      <c r="K111" s="139"/>
      <c r="L111" s="195">
        <v>95480.13</v>
      </c>
      <c r="M111" s="139"/>
      <c r="N111" s="193">
        <v>0.317084</v>
      </c>
      <c r="O111" s="139"/>
      <c r="P111" s="193">
        <v>0.370817</v>
      </c>
    </row>
    <row r="112" spans="1:16" s="122" customFormat="1" ht="12.75">
      <c r="A112" s="196" t="s">
        <v>754</v>
      </c>
      <c r="B112" s="194" t="s">
        <v>607</v>
      </c>
      <c r="C112" s="139"/>
      <c r="D112" s="193">
        <v>93285</v>
      </c>
      <c r="E112" s="139"/>
      <c r="F112" s="193">
        <v>1</v>
      </c>
      <c r="G112" s="139"/>
      <c r="H112" s="195">
        <v>93285</v>
      </c>
      <c r="I112" s="139"/>
      <c r="J112" s="193">
        <v>1</v>
      </c>
      <c r="K112" s="139"/>
      <c r="L112" s="195">
        <v>93285</v>
      </c>
      <c r="M112" s="139"/>
      <c r="N112" s="193">
        <v>3.090014</v>
      </c>
      <c r="O112" s="139"/>
      <c r="P112" s="193">
        <v>0.362292</v>
      </c>
    </row>
    <row r="113" spans="1:16" s="122" customFormat="1" ht="12.75">
      <c r="A113" s="196" t="s">
        <v>755</v>
      </c>
      <c r="B113" s="194" t="s">
        <v>608</v>
      </c>
      <c r="C113" s="139"/>
      <c r="D113" s="193">
        <v>917575</v>
      </c>
      <c r="E113" s="139"/>
      <c r="F113" s="193">
        <v>0.953</v>
      </c>
      <c r="G113" s="139"/>
      <c r="H113" s="195">
        <v>874426.39</v>
      </c>
      <c r="I113" s="139"/>
      <c r="J113" s="193">
        <v>0.643</v>
      </c>
      <c r="K113" s="139"/>
      <c r="L113" s="195">
        <v>590000.73</v>
      </c>
      <c r="M113" s="139"/>
      <c r="N113" s="193">
        <v>9.167293</v>
      </c>
      <c r="O113" s="139"/>
      <c r="P113" s="193">
        <v>2.291392</v>
      </c>
    </row>
    <row r="114" spans="1:16" s="122" customFormat="1" ht="12.75">
      <c r="A114" s="196" t="s">
        <v>756</v>
      </c>
      <c r="B114" s="194" t="s">
        <v>609</v>
      </c>
      <c r="C114" s="139"/>
      <c r="D114" s="193">
        <v>231940</v>
      </c>
      <c r="E114" s="139"/>
      <c r="F114" s="193">
        <v>1</v>
      </c>
      <c r="G114" s="139"/>
      <c r="H114" s="195">
        <v>231940</v>
      </c>
      <c r="I114" s="139"/>
      <c r="J114" s="193">
        <v>0.4681</v>
      </c>
      <c r="K114" s="139"/>
      <c r="L114" s="195">
        <v>108571.11</v>
      </c>
      <c r="M114" s="139"/>
      <c r="N114" s="193">
        <v>12.289534</v>
      </c>
      <c r="O114" s="139"/>
      <c r="P114" s="193">
        <v>0.421659</v>
      </c>
    </row>
    <row r="115" spans="1:16" s="122" customFormat="1" ht="12.75">
      <c r="A115" s="196" t="s">
        <v>757</v>
      </c>
      <c r="B115" s="194" t="s">
        <v>610</v>
      </c>
      <c r="C115" s="139"/>
      <c r="D115" s="193">
        <v>837607</v>
      </c>
      <c r="E115" s="139"/>
      <c r="F115" s="193">
        <v>1</v>
      </c>
      <c r="G115" s="139"/>
      <c r="H115" s="195">
        <v>837607</v>
      </c>
      <c r="I115" s="139"/>
      <c r="J115" s="193">
        <v>0</v>
      </c>
      <c r="K115" s="139"/>
      <c r="L115" s="195">
        <v>0</v>
      </c>
      <c r="M115" s="139"/>
      <c r="N115" s="193">
        <v>29.017612</v>
      </c>
      <c r="O115" s="139"/>
      <c r="P115" s="193">
        <v>0</v>
      </c>
    </row>
    <row r="116" spans="1:16" s="122" customFormat="1" ht="12.75">
      <c r="A116" s="196" t="s">
        <v>758</v>
      </c>
      <c r="B116" s="194" t="s">
        <v>611</v>
      </c>
      <c r="C116" s="139"/>
      <c r="D116" s="193">
        <v>10322</v>
      </c>
      <c r="E116" s="139"/>
      <c r="F116" s="193">
        <v>1</v>
      </c>
      <c r="G116" s="139"/>
      <c r="H116" s="195">
        <v>10322</v>
      </c>
      <c r="I116" s="139"/>
      <c r="J116" s="193">
        <v>0.3069</v>
      </c>
      <c r="K116" s="139"/>
      <c r="L116" s="195">
        <v>3167.82</v>
      </c>
      <c r="M116" s="139"/>
      <c r="N116" s="193">
        <v>1.334666</v>
      </c>
      <c r="O116" s="139"/>
      <c r="P116" s="193">
        <v>0.012303</v>
      </c>
    </row>
    <row r="117" spans="1:16" s="122" customFormat="1" ht="12.75">
      <c r="A117" s="196" t="s">
        <v>759</v>
      </c>
      <c r="B117" s="194" t="s">
        <v>612</v>
      </c>
      <c r="C117" s="139"/>
      <c r="D117" s="193">
        <v>11591</v>
      </c>
      <c r="E117" s="139"/>
      <c r="F117" s="193">
        <v>1</v>
      </c>
      <c r="G117" s="139"/>
      <c r="H117" s="195">
        <v>11591</v>
      </c>
      <c r="I117" s="139"/>
      <c r="J117" s="193">
        <v>0.3</v>
      </c>
      <c r="K117" s="139"/>
      <c r="L117" s="195">
        <v>3477.3</v>
      </c>
      <c r="M117" s="139"/>
      <c r="N117" s="193">
        <v>2.857199</v>
      </c>
      <c r="O117" s="139"/>
      <c r="P117" s="193">
        <v>0.013505</v>
      </c>
    </row>
    <row r="118" spans="1:16" s="122" customFormat="1" ht="12.75">
      <c r="A118" s="196" t="s">
        <v>760</v>
      </c>
      <c r="B118" s="194" t="s">
        <v>613</v>
      </c>
      <c r="C118" s="139"/>
      <c r="D118" s="193">
        <v>1039</v>
      </c>
      <c r="E118" s="139"/>
      <c r="F118" s="193">
        <v>0.1545</v>
      </c>
      <c r="G118" s="139"/>
      <c r="H118" s="195">
        <v>160.55</v>
      </c>
      <c r="I118" s="139"/>
      <c r="J118" s="193">
        <v>450</v>
      </c>
      <c r="K118" s="139"/>
      <c r="L118" s="195">
        <v>467550</v>
      </c>
      <c r="M118" s="139"/>
      <c r="N118" s="193">
        <v>2.078</v>
      </c>
      <c r="O118" s="139"/>
      <c r="P118" s="193">
        <v>1.815829</v>
      </c>
    </row>
    <row r="119" spans="1:16" s="122" customFormat="1" ht="12.75">
      <c r="A119" s="196" t="s">
        <v>761</v>
      </c>
      <c r="B119" s="194" t="s">
        <v>614</v>
      </c>
      <c r="C119" s="139"/>
      <c r="D119" s="193">
        <v>56089</v>
      </c>
      <c r="E119" s="139"/>
      <c r="F119" s="193">
        <v>1</v>
      </c>
      <c r="G119" s="139"/>
      <c r="H119" s="195">
        <v>56089</v>
      </c>
      <c r="I119" s="139"/>
      <c r="J119" s="193">
        <v>0.17</v>
      </c>
      <c r="K119" s="139"/>
      <c r="L119" s="195">
        <v>9535.13</v>
      </c>
      <c r="M119" s="139"/>
      <c r="N119" s="193">
        <v>1.316236</v>
      </c>
      <c r="O119" s="139"/>
      <c r="P119" s="193">
        <v>0.037032</v>
      </c>
    </row>
    <row r="120" spans="1:16" s="122" customFormat="1" ht="12.75">
      <c r="A120" s="196" t="s">
        <v>762</v>
      </c>
      <c r="B120" s="194" t="s">
        <v>615</v>
      </c>
      <c r="C120" s="139"/>
      <c r="D120" s="193">
        <v>263993</v>
      </c>
      <c r="E120" s="139"/>
      <c r="F120" s="193">
        <v>1</v>
      </c>
      <c r="G120" s="139"/>
      <c r="H120" s="195">
        <v>263993</v>
      </c>
      <c r="I120" s="139"/>
      <c r="J120" s="193">
        <v>0</v>
      </c>
      <c r="K120" s="139"/>
      <c r="L120" s="195">
        <v>0</v>
      </c>
      <c r="M120" s="139"/>
      <c r="N120" s="193">
        <v>0.781406</v>
      </c>
      <c r="O120" s="139"/>
      <c r="P120" s="193">
        <v>0</v>
      </c>
    </row>
    <row r="121" spans="1:16" s="122" customFormat="1" ht="12.75">
      <c r="A121" s="196" t="s">
        <v>763</v>
      </c>
      <c r="B121" s="194" t="s">
        <v>616</v>
      </c>
      <c r="C121" s="139"/>
      <c r="D121" s="193">
        <v>572091</v>
      </c>
      <c r="E121" s="139"/>
      <c r="F121" s="193">
        <v>1</v>
      </c>
      <c r="G121" s="139"/>
      <c r="H121" s="195">
        <v>572091</v>
      </c>
      <c r="I121" s="139"/>
      <c r="J121" s="193">
        <v>0</v>
      </c>
      <c r="K121" s="139"/>
      <c r="L121" s="195">
        <v>0</v>
      </c>
      <c r="M121" s="139"/>
      <c r="N121" s="193">
        <v>14.1197</v>
      </c>
      <c r="O121" s="139"/>
      <c r="P121" s="193">
        <v>0</v>
      </c>
    </row>
    <row r="122" spans="1:16" s="122" customFormat="1" ht="12.75">
      <c r="A122" s="196" t="s">
        <v>764</v>
      </c>
      <c r="B122" s="194" t="s">
        <v>617</v>
      </c>
      <c r="C122" s="139"/>
      <c r="D122" s="193">
        <v>311306</v>
      </c>
      <c r="E122" s="139"/>
      <c r="F122" s="193">
        <v>1</v>
      </c>
      <c r="G122" s="139"/>
      <c r="H122" s="195">
        <v>311306</v>
      </c>
      <c r="I122" s="139"/>
      <c r="J122" s="193">
        <v>0</v>
      </c>
      <c r="K122" s="139"/>
      <c r="L122" s="195">
        <v>0</v>
      </c>
      <c r="M122" s="139"/>
      <c r="N122" s="193">
        <v>36.974756</v>
      </c>
      <c r="O122" s="139"/>
      <c r="P122" s="193">
        <v>0</v>
      </c>
    </row>
    <row r="123" spans="1:16" s="122" customFormat="1" ht="12.75">
      <c r="A123" s="196" t="s">
        <v>765</v>
      </c>
      <c r="B123" s="194" t="s">
        <v>618</v>
      </c>
      <c r="C123" s="139"/>
      <c r="D123" s="193">
        <v>617966</v>
      </c>
      <c r="E123" s="139"/>
      <c r="F123" s="193">
        <v>1</v>
      </c>
      <c r="G123" s="139"/>
      <c r="H123" s="195">
        <v>617966</v>
      </c>
      <c r="I123" s="139"/>
      <c r="J123" s="193">
        <v>0</v>
      </c>
      <c r="K123" s="139"/>
      <c r="L123" s="195">
        <v>0</v>
      </c>
      <c r="M123" s="139"/>
      <c r="N123" s="193">
        <v>29.393542</v>
      </c>
      <c r="O123" s="139"/>
      <c r="P123" s="193">
        <v>0</v>
      </c>
    </row>
    <row r="124" spans="1:16" s="122" customFormat="1" ht="12.75">
      <c r="A124" s="193" t="s">
        <v>766</v>
      </c>
      <c r="B124" s="194" t="s">
        <v>619</v>
      </c>
      <c r="C124" s="139"/>
      <c r="D124" s="193">
        <v>42615</v>
      </c>
      <c r="E124" s="139"/>
      <c r="F124" s="193">
        <v>1</v>
      </c>
      <c r="G124" s="139"/>
      <c r="H124" s="195">
        <v>42615</v>
      </c>
      <c r="I124" s="139"/>
      <c r="J124" s="193">
        <v>0</v>
      </c>
      <c r="K124" s="139"/>
      <c r="L124" s="195">
        <v>0</v>
      </c>
      <c r="M124" s="139"/>
      <c r="N124" s="193">
        <v>1.916577</v>
      </c>
      <c r="O124" s="139"/>
      <c r="P124" s="193">
        <v>0</v>
      </c>
    </row>
    <row r="125" spans="1:16" s="122" customFormat="1" ht="12.75">
      <c r="A125" s="197" t="s">
        <v>767</v>
      </c>
      <c r="B125" s="194" t="s">
        <v>620</v>
      </c>
      <c r="C125" s="139"/>
      <c r="D125" s="193">
        <v>186103</v>
      </c>
      <c r="E125" s="139"/>
      <c r="F125" s="193">
        <v>1</v>
      </c>
      <c r="G125" s="139"/>
      <c r="H125" s="195">
        <v>186103</v>
      </c>
      <c r="I125" s="139"/>
      <c r="J125" s="193">
        <v>0</v>
      </c>
      <c r="K125" s="139"/>
      <c r="L125" s="195">
        <v>0</v>
      </c>
      <c r="M125" s="139"/>
      <c r="N125" s="193">
        <v>18.091314</v>
      </c>
      <c r="O125" s="139"/>
      <c r="P125" s="193">
        <v>0</v>
      </c>
    </row>
    <row r="126" spans="1:16" s="122" customFormat="1" ht="12.75">
      <c r="A126" s="193" t="s">
        <v>768</v>
      </c>
      <c r="B126" s="194"/>
      <c r="C126" s="198">
        <v>603</v>
      </c>
      <c r="D126" s="193"/>
      <c r="E126" s="198">
        <v>614</v>
      </c>
      <c r="F126" s="193"/>
      <c r="G126" s="198">
        <v>625</v>
      </c>
      <c r="I126" s="198">
        <v>636</v>
      </c>
      <c r="K126" s="198">
        <v>638</v>
      </c>
      <c r="M126" s="198">
        <v>649</v>
      </c>
      <c r="O126" s="198">
        <v>669</v>
      </c>
      <c r="P126" s="139"/>
    </row>
    <row r="127" spans="1:16" s="122" customFormat="1" ht="12.75">
      <c r="A127" s="193" t="s">
        <v>670</v>
      </c>
      <c r="B127" s="199" t="s">
        <v>622</v>
      </c>
      <c r="C127" s="139"/>
      <c r="D127" s="199">
        <v>60</v>
      </c>
      <c r="E127" s="139"/>
      <c r="F127" s="200">
        <v>3517.5</v>
      </c>
      <c r="G127" s="139"/>
      <c r="H127" s="200">
        <v>211050</v>
      </c>
      <c r="I127" s="139"/>
      <c r="J127" s="200">
        <v>0</v>
      </c>
      <c r="K127" s="139"/>
      <c r="L127" s="200">
        <v>0</v>
      </c>
      <c r="M127" s="139"/>
      <c r="N127" s="199">
        <v>0.462316</v>
      </c>
      <c r="O127" s="139"/>
      <c r="P127" s="193">
        <v>0</v>
      </c>
    </row>
    <row r="128" spans="1:16" s="122" customFormat="1" ht="12.75">
      <c r="A128" s="193" t="s">
        <v>769</v>
      </c>
      <c r="B128" s="199" t="s">
        <v>623</v>
      </c>
      <c r="C128" s="139"/>
      <c r="D128" s="199">
        <v>240000</v>
      </c>
      <c r="E128" s="139"/>
      <c r="F128" s="199">
        <v>0.5628</v>
      </c>
      <c r="G128" s="139"/>
      <c r="H128" s="200">
        <v>135072</v>
      </c>
      <c r="I128" s="139"/>
      <c r="J128" s="199">
        <v>0.58</v>
      </c>
      <c r="K128" s="139"/>
      <c r="L128" s="200">
        <v>139200</v>
      </c>
      <c r="M128" s="139"/>
      <c r="N128" s="199">
        <v>1.928729</v>
      </c>
      <c r="O128" s="139"/>
      <c r="P128" s="193">
        <v>0.540613</v>
      </c>
    </row>
    <row r="129" spans="1:18" s="122" customFormat="1" ht="27.75" customHeight="1">
      <c r="A129" s="137" t="s">
        <v>770</v>
      </c>
      <c r="B129" s="193"/>
      <c r="C129" s="201">
        <v>604</v>
      </c>
      <c r="E129" s="202">
        <v>615</v>
      </c>
      <c r="F129" s="199">
        <v>15</v>
      </c>
      <c r="G129" s="202">
        <v>626</v>
      </c>
      <c r="H129" s="203">
        <f>SUM(H15:H128)</f>
        <v>77241403.8</v>
      </c>
      <c r="I129" s="204">
        <v>637</v>
      </c>
      <c r="K129" s="205">
        <v>648</v>
      </c>
      <c r="L129" s="203">
        <f>SUM(L15:L128)</f>
        <v>17738799.13</v>
      </c>
      <c r="M129" s="206">
        <v>659</v>
      </c>
      <c r="O129" s="207">
        <v>670</v>
      </c>
      <c r="P129" s="208">
        <f>SUM(P15:P128)</f>
        <v>68.892372</v>
      </c>
      <c r="Q129" s="169"/>
      <c r="R129" s="169"/>
    </row>
    <row r="130" spans="1:16" s="122" customFormat="1" ht="12.75">
      <c r="A130" s="193" t="s">
        <v>771</v>
      </c>
      <c r="B130" s="194" t="s">
        <v>625</v>
      </c>
      <c r="C130" s="139"/>
      <c r="D130" s="193">
        <v>225</v>
      </c>
      <c r="E130" s="139"/>
      <c r="F130" s="199">
        <v>3.1969</v>
      </c>
      <c r="G130" s="139"/>
      <c r="H130" s="200">
        <v>719.3</v>
      </c>
      <c r="I130" s="139"/>
      <c r="J130" s="199">
        <v>2.5</v>
      </c>
      <c r="K130" s="139"/>
      <c r="L130" s="195">
        <v>562.5</v>
      </c>
      <c r="M130" s="139"/>
      <c r="N130" s="193">
        <v>0.013047</v>
      </c>
      <c r="O130" s="139"/>
      <c r="P130" s="193">
        <v>0.002185</v>
      </c>
    </row>
    <row r="131" spans="1:16" s="122" customFormat="1" ht="12.75">
      <c r="A131" s="193" t="s">
        <v>771</v>
      </c>
      <c r="B131" s="194" t="s">
        <v>625</v>
      </c>
      <c r="C131" s="139"/>
      <c r="D131" s="193">
        <v>8970</v>
      </c>
      <c r="E131" s="139"/>
      <c r="F131" s="199">
        <v>30.5692</v>
      </c>
      <c r="G131" s="139"/>
      <c r="H131" s="200">
        <v>274205.42</v>
      </c>
      <c r="I131" s="139"/>
      <c r="J131" s="199">
        <v>2.5</v>
      </c>
      <c r="K131" s="139"/>
      <c r="L131" s="195">
        <v>22425</v>
      </c>
      <c r="M131" s="139"/>
      <c r="N131" s="193">
        <v>0.520131</v>
      </c>
      <c r="O131" s="139"/>
      <c r="P131" s="193">
        <v>0.087092</v>
      </c>
    </row>
    <row r="132" spans="1:16" s="122" customFormat="1" ht="22.5">
      <c r="A132" s="193" t="s">
        <v>772</v>
      </c>
      <c r="B132" s="194" t="s">
        <v>626</v>
      </c>
      <c r="C132" s="139"/>
      <c r="D132" s="193">
        <v>300</v>
      </c>
      <c r="E132" s="139"/>
      <c r="F132" s="199">
        <v>15</v>
      </c>
      <c r="G132" s="139"/>
      <c r="H132" s="200">
        <v>4500</v>
      </c>
      <c r="I132" s="139"/>
      <c r="J132" s="199">
        <v>13.9294</v>
      </c>
      <c r="K132" s="139"/>
      <c r="L132" s="195">
        <v>4178.82</v>
      </c>
      <c r="M132" s="139"/>
      <c r="N132" s="193">
        <v>0.027715</v>
      </c>
      <c r="O132" s="139"/>
      <c r="P132" s="193">
        <v>0.016229</v>
      </c>
    </row>
    <row r="133" spans="1:16" s="122" customFormat="1" ht="12.75">
      <c r="A133" s="193" t="s">
        <v>773</v>
      </c>
      <c r="B133" s="194" t="s">
        <v>627</v>
      </c>
      <c r="C133" s="139"/>
      <c r="D133" s="193">
        <v>50000</v>
      </c>
      <c r="E133" s="139"/>
      <c r="F133" s="199">
        <v>4.7271</v>
      </c>
      <c r="G133" s="139"/>
      <c r="H133" s="200">
        <v>236353.41</v>
      </c>
      <c r="I133" s="139"/>
      <c r="J133" s="199">
        <v>4.4</v>
      </c>
      <c r="K133" s="139"/>
      <c r="L133" s="195">
        <v>220000</v>
      </c>
      <c r="M133" s="139"/>
      <c r="N133" s="193">
        <v>2.236399</v>
      </c>
      <c r="O133" s="139"/>
      <c r="P133" s="193">
        <v>0.854416</v>
      </c>
    </row>
    <row r="134" spans="1:16" s="122" customFormat="1" ht="12.75">
      <c r="A134" s="209" t="s">
        <v>773</v>
      </c>
      <c r="B134" s="194" t="s">
        <v>627</v>
      </c>
      <c r="C134" s="139"/>
      <c r="D134" s="193">
        <v>2500</v>
      </c>
      <c r="E134" s="139"/>
      <c r="F134" s="199">
        <v>4.9693</v>
      </c>
      <c r="G134" s="139"/>
      <c r="H134" s="200">
        <v>12423.18</v>
      </c>
      <c r="I134" s="139"/>
      <c r="J134" s="199">
        <v>4.4</v>
      </c>
      <c r="K134" s="139"/>
      <c r="L134" s="195">
        <v>11000</v>
      </c>
      <c r="M134" s="139"/>
      <c r="N134" s="193">
        <v>0.11182</v>
      </c>
      <c r="O134" s="139"/>
      <c r="P134" s="193">
        <v>0.042721</v>
      </c>
    </row>
    <row r="135" spans="1:16" s="122" customFormat="1" ht="12.75">
      <c r="A135" s="193" t="s">
        <v>774</v>
      </c>
      <c r="B135" s="194" t="s">
        <v>628</v>
      </c>
      <c r="C135" s="139"/>
      <c r="D135" s="193">
        <v>36960</v>
      </c>
      <c r="E135" s="139"/>
      <c r="F135" s="199">
        <v>2.1212</v>
      </c>
      <c r="G135" s="139"/>
      <c r="H135" s="200">
        <v>78401.11</v>
      </c>
      <c r="I135" s="139"/>
      <c r="J135" s="199">
        <v>1.6</v>
      </c>
      <c r="K135" s="139"/>
      <c r="L135" s="195">
        <v>59136</v>
      </c>
      <c r="M135" s="139"/>
      <c r="N135" s="193">
        <v>1.876523</v>
      </c>
      <c r="O135" s="139"/>
      <c r="P135" s="193">
        <v>0.229667</v>
      </c>
    </row>
    <row r="136" spans="1:16" s="122" customFormat="1" ht="12.75">
      <c r="A136" s="193" t="s">
        <v>774</v>
      </c>
      <c r="B136" s="194" t="s">
        <v>628</v>
      </c>
      <c r="C136" s="139"/>
      <c r="D136" s="193">
        <v>20000</v>
      </c>
      <c r="E136" s="139"/>
      <c r="F136" s="193">
        <v>4.1682</v>
      </c>
      <c r="G136" s="139"/>
      <c r="H136" s="195">
        <v>83364.88</v>
      </c>
      <c r="I136" s="139"/>
      <c r="J136" s="199">
        <v>1.6</v>
      </c>
      <c r="K136" s="139"/>
      <c r="L136" s="195">
        <v>32000</v>
      </c>
      <c r="M136" s="139"/>
      <c r="N136" s="193">
        <v>1.015435</v>
      </c>
      <c r="O136" s="139"/>
      <c r="P136" s="193">
        <v>0.124279</v>
      </c>
    </row>
    <row r="137" spans="1:16" s="122" customFormat="1" ht="22.5">
      <c r="A137" s="193" t="s">
        <v>775</v>
      </c>
      <c r="B137" s="194" t="s">
        <v>629</v>
      </c>
      <c r="C137" s="139"/>
      <c r="D137" s="193">
        <v>2678</v>
      </c>
      <c r="E137" s="139"/>
      <c r="F137" s="193">
        <v>5.7768</v>
      </c>
      <c r="G137" s="139"/>
      <c r="H137" s="195">
        <v>15470.17</v>
      </c>
      <c r="I137" s="139"/>
      <c r="J137" s="199">
        <v>5.08</v>
      </c>
      <c r="K137" s="139"/>
      <c r="L137" s="195">
        <v>13604.24</v>
      </c>
      <c r="M137" s="139"/>
      <c r="N137" s="193">
        <v>0.083043</v>
      </c>
      <c r="O137" s="139"/>
      <c r="P137" s="193">
        <v>0.052835</v>
      </c>
    </row>
    <row r="138" spans="1:16" s="122" customFormat="1" ht="12.75">
      <c r="A138" s="193" t="s">
        <v>776</v>
      </c>
      <c r="B138" s="194" t="s">
        <v>630</v>
      </c>
      <c r="C138" s="139"/>
      <c r="D138" s="193">
        <v>10600</v>
      </c>
      <c r="E138" s="139"/>
      <c r="F138" s="193">
        <v>4.4016</v>
      </c>
      <c r="G138" s="139"/>
      <c r="H138" s="195">
        <v>46657.1</v>
      </c>
      <c r="I138" s="139"/>
      <c r="J138" s="199">
        <v>2.94</v>
      </c>
      <c r="K138" s="139"/>
      <c r="L138" s="195">
        <v>31164</v>
      </c>
      <c r="M138" s="139"/>
      <c r="N138" s="193">
        <v>0.215144</v>
      </c>
      <c r="O138" s="139"/>
      <c r="P138" s="193">
        <v>0.121032</v>
      </c>
    </row>
    <row r="139" spans="1:16" s="122" customFormat="1" ht="12.75">
      <c r="A139" s="193" t="s">
        <v>777</v>
      </c>
      <c r="B139" s="194" t="s">
        <v>632</v>
      </c>
      <c r="C139" s="139"/>
      <c r="D139" s="193">
        <v>62450</v>
      </c>
      <c r="E139" s="139"/>
      <c r="F139" s="193">
        <v>1.608</v>
      </c>
      <c r="G139" s="139"/>
      <c r="H139" s="195">
        <v>100417.74</v>
      </c>
      <c r="I139" s="139"/>
      <c r="J139" s="199">
        <v>1.09</v>
      </c>
      <c r="K139" s="139"/>
      <c r="L139" s="195">
        <v>68070.5</v>
      </c>
      <c r="M139" s="139"/>
      <c r="N139" s="193">
        <v>1.532044</v>
      </c>
      <c r="O139" s="139"/>
      <c r="P139" s="193">
        <v>0.264366</v>
      </c>
    </row>
    <row r="140" spans="1:16" s="122" customFormat="1" ht="22.5">
      <c r="A140" s="193" t="s">
        <v>778</v>
      </c>
      <c r="B140" s="194" t="s">
        <v>633</v>
      </c>
      <c r="C140" s="139"/>
      <c r="D140" s="193">
        <v>5144</v>
      </c>
      <c r="E140" s="139"/>
      <c r="F140" s="193">
        <v>4.5081</v>
      </c>
      <c r="G140" s="139"/>
      <c r="H140" s="195">
        <v>23189.77</v>
      </c>
      <c r="I140" s="139"/>
      <c r="J140" s="199">
        <v>3.7</v>
      </c>
      <c r="K140" s="139"/>
      <c r="L140" s="195">
        <v>19032.8</v>
      </c>
      <c r="M140" s="139"/>
      <c r="N140" s="193">
        <v>0.306334</v>
      </c>
      <c r="O140" s="139"/>
      <c r="P140" s="193">
        <v>0.073918</v>
      </c>
    </row>
    <row r="141" spans="1:16" s="122" customFormat="1" ht="22.5">
      <c r="A141" s="193" t="s">
        <v>778</v>
      </c>
      <c r="B141" s="194" t="s">
        <v>633</v>
      </c>
      <c r="C141" s="139"/>
      <c r="D141" s="193">
        <v>26953</v>
      </c>
      <c r="E141" s="139"/>
      <c r="F141" s="193">
        <v>5.0734</v>
      </c>
      <c r="G141" s="139"/>
      <c r="H141" s="195">
        <v>136744.17</v>
      </c>
      <c r="I141" s="139"/>
      <c r="J141" s="199">
        <v>3.7</v>
      </c>
      <c r="K141" s="139"/>
      <c r="L141" s="195">
        <v>99726.1</v>
      </c>
      <c r="M141" s="139"/>
      <c r="N141" s="193">
        <v>1.605098</v>
      </c>
      <c r="O141" s="139"/>
      <c r="P141" s="193">
        <v>0.387307</v>
      </c>
    </row>
    <row r="142" spans="1:16" s="122" customFormat="1" ht="12.75">
      <c r="A142" s="193" t="s">
        <v>779</v>
      </c>
      <c r="B142" s="194" t="s">
        <v>634</v>
      </c>
      <c r="C142" s="139"/>
      <c r="D142" s="193">
        <v>949</v>
      </c>
      <c r="E142" s="139"/>
      <c r="F142" s="193">
        <v>4.1604</v>
      </c>
      <c r="G142" s="139"/>
      <c r="H142" s="195">
        <v>3948.24</v>
      </c>
      <c r="I142" s="139"/>
      <c r="J142" s="199">
        <v>7.9287</v>
      </c>
      <c r="K142" s="139"/>
      <c r="L142" s="195">
        <v>7524.34</v>
      </c>
      <c r="M142" s="139"/>
      <c r="N142" s="193">
        <v>0.012741</v>
      </c>
      <c r="O142" s="139"/>
      <c r="P142" s="193">
        <v>0.029222</v>
      </c>
    </row>
    <row r="143" spans="1:16" s="122" customFormat="1" ht="12.75">
      <c r="A143" s="193" t="s">
        <v>779</v>
      </c>
      <c r="B143" s="194" t="s">
        <v>634</v>
      </c>
      <c r="C143" s="139"/>
      <c r="D143" s="193">
        <v>4129</v>
      </c>
      <c r="E143" s="139"/>
      <c r="F143" s="193">
        <v>7.0314</v>
      </c>
      <c r="G143" s="139"/>
      <c r="H143" s="195">
        <v>29032.8</v>
      </c>
      <c r="I143" s="139"/>
      <c r="J143" s="199">
        <v>7.9287</v>
      </c>
      <c r="K143" s="139"/>
      <c r="L143" s="195">
        <v>32737.6</v>
      </c>
      <c r="M143" s="139"/>
      <c r="N143" s="193">
        <v>0.055433</v>
      </c>
      <c r="O143" s="139"/>
      <c r="P143" s="193">
        <v>0.127143</v>
      </c>
    </row>
    <row r="144" spans="1:16" s="122" customFormat="1" ht="22.5">
      <c r="A144" s="137" t="s">
        <v>780</v>
      </c>
      <c r="B144" s="210"/>
      <c r="C144" s="201">
        <v>605</v>
      </c>
      <c r="E144" s="202">
        <v>616</v>
      </c>
      <c r="F144" s="211"/>
      <c r="G144" s="212">
        <v>627</v>
      </c>
      <c r="H144" s="140">
        <f>SUM(H130:H143)</f>
        <v>1045427.2900000002</v>
      </c>
      <c r="I144" s="202">
        <v>638</v>
      </c>
      <c r="J144" s="213"/>
      <c r="K144" s="214">
        <v>649</v>
      </c>
      <c r="L144" s="140">
        <f>SUM(L130:L143)</f>
        <v>621161.8999999999</v>
      </c>
      <c r="M144" s="214">
        <v>660</v>
      </c>
      <c r="N144" s="193"/>
      <c r="O144" s="214">
        <v>671</v>
      </c>
      <c r="P144" s="215">
        <f>SUM(P130:P143)</f>
        <v>2.412412</v>
      </c>
    </row>
    <row r="145" spans="1:16" s="122" customFormat="1" ht="12.75">
      <c r="A145" s="137"/>
      <c r="B145" s="210"/>
      <c r="C145" s="201"/>
      <c r="E145" s="202"/>
      <c r="F145" s="211"/>
      <c r="G145" s="212"/>
      <c r="H145" s="140"/>
      <c r="I145" s="202"/>
      <c r="J145" s="213"/>
      <c r="K145" s="214"/>
      <c r="L145" s="140"/>
      <c r="M145" s="214"/>
      <c r="N145" s="193"/>
      <c r="O145" s="214"/>
      <c r="P145" s="215"/>
    </row>
    <row r="146" spans="1:20" s="122" customFormat="1" ht="12.75" customHeight="1">
      <c r="A146" s="216" t="s">
        <v>781</v>
      </c>
      <c r="B146" s="210"/>
      <c r="C146" s="201">
        <v>606</v>
      </c>
      <c r="D146" s="217"/>
      <c r="E146" s="202">
        <v>617</v>
      </c>
      <c r="F146" s="211"/>
      <c r="G146" s="212">
        <v>628</v>
      </c>
      <c r="H146" s="140"/>
      <c r="I146" s="202">
        <v>639</v>
      </c>
      <c r="J146" s="213"/>
      <c r="K146" s="218">
        <v>650</v>
      </c>
      <c r="L146" s="140"/>
      <c r="M146" s="214">
        <v>661</v>
      </c>
      <c r="N146" s="193"/>
      <c r="O146" s="214">
        <v>672</v>
      </c>
      <c r="P146" s="219"/>
      <c r="Q146" s="169"/>
      <c r="R146" s="169"/>
      <c r="S146" s="166"/>
      <c r="T146" s="166"/>
    </row>
    <row r="147" spans="1:20" s="122" customFormat="1" ht="12.75" customHeight="1">
      <c r="A147" s="137" t="s">
        <v>55</v>
      </c>
      <c r="B147" s="210"/>
      <c r="C147" s="201">
        <v>607</v>
      </c>
      <c r="D147" s="217"/>
      <c r="E147" s="202">
        <v>618</v>
      </c>
      <c r="F147" s="211"/>
      <c r="G147" s="212">
        <v>629</v>
      </c>
      <c r="H147" s="193"/>
      <c r="I147" s="202">
        <v>640</v>
      </c>
      <c r="J147" s="213"/>
      <c r="K147" s="218">
        <v>651</v>
      </c>
      <c r="L147" s="195"/>
      <c r="M147" s="214">
        <v>662</v>
      </c>
      <c r="N147" s="193"/>
      <c r="O147" s="214">
        <v>673</v>
      </c>
      <c r="P147" s="193"/>
      <c r="Q147" s="169"/>
      <c r="R147" s="169"/>
      <c r="S147" s="166"/>
      <c r="T147" s="166"/>
    </row>
    <row r="148" spans="1:16" s="122" customFormat="1" ht="22.5">
      <c r="A148" s="193" t="s">
        <v>782</v>
      </c>
      <c r="B148" s="194" t="s">
        <v>519</v>
      </c>
      <c r="C148" s="139"/>
      <c r="D148" s="193">
        <v>35899</v>
      </c>
      <c r="E148" s="139"/>
      <c r="F148" s="193">
        <v>11.6372</v>
      </c>
      <c r="G148" s="139"/>
      <c r="H148" s="195">
        <v>417763.43</v>
      </c>
      <c r="I148" s="139"/>
      <c r="J148" s="193">
        <v>6.4542</v>
      </c>
      <c r="K148" s="139"/>
      <c r="L148" s="195">
        <v>231699.33</v>
      </c>
      <c r="M148" s="139"/>
      <c r="N148" s="193">
        <v>2.29676</v>
      </c>
      <c r="O148" s="139"/>
      <c r="P148" s="193">
        <v>0.899853</v>
      </c>
    </row>
    <row r="149" spans="1:16" s="122" customFormat="1" ht="22.5">
      <c r="A149" s="193" t="s">
        <v>782</v>
      </c>
      <c r="B149" s="194" t="s">
        <v>519</v>
      </c>
      <c r="C149" s="139"/>
      <c r="D149" s="193">
        <v>72298</v>
      </c>
      <c r="E149" s="139"/>
      <c r="F149" s="193">
        <v>15.1637</v>
      </c>
      <c r="G149" s="139"/>
      <c r="H149" s="195">
        <v>1096307.39</v>
      </c>
      <c r="I149" s="139"/>
      <c r="J149" s="193">
        <v>6.4542</v>
      </c>
      <c r="K149" s="139"/>
      <c r="L149" s="195">
        <v>466625.75</v>
      </c>
      <c r="M149" s="139"/>
      <c r="N149" s="193">
        <v>4.625509</v>
      </c>
      <c r="O149" s="139"/>
      <c r="P149" s="193">
        <v>1.81224</v>
      </c>
    </row>
    <row r="150" spans="1:16" s="122" customFormat="1" ht="12.75">
      <c r="A150" s="193" t="s">
        <v>783</v>
      </c>
      <c r="B150" s="194" t="s">
        <v>572</v>
      </c>
      <c r="C150" s="139"/>
      <c r="D150" s="193">
        <v>1500</v>
      </c>
      <c r="E150" s="139"/>
      <c r="F150" s="193">
        <v>130.2821</v>
      </c>
      <c r="G150" s="139"/>
      <c r="H150" s="195">
        <v>195423.21</v>
      </c>
      <c r="I150" s="139"/>
      <c r="J150" s="193">
        <v>120.2835</v>
      </c>
      <c r="K150" s="139"/>
      <c r="L150" s="195">
        <v>180425.25</v>
      </c>
      <c r="M150" s="139"/>
      <c r="N150" s="193">
        <v>0.004234</v>
      </c>
      <c r="O150" s="139"/>
      <c r="P150" s="193">
        <v>0.70072</v>
      </c>
    </row>
    <row r="151" spans="1:20" s="122" customFormat="1" ht="12.75">
      <c r="A151" s="137" t="s">
        <v>56</v>
      </c>
      <c r="B151" s="210"/>
      <c r="C151" s="201">
        <v>608</v>
      </c>
      <c r="D151" s="193"/>
      <c r="E151" s="201">
        <v>619</v>
      </c>
      <c r="F151" s="220"/>
      <c r="G151" s="201">
        <v>630</v>
      </c>
      <c r="H151" s="221">
        <f>SUM(H148:H150)</f>
        <v>1709494.0299999998</v>
      </c>
      <c r="I151" s="202">
        <v>641</v>
      </c>
      <c r="J151" s="213"/>
      <c r="K151" s="218">
        <v>652</v>
      </c>
      <c r="L151" s="221">
        <f>SUM(L148:L150)</f>
        <v>878750.33</v>
      </c>
      <c r="M151" s="212">
        <v>663</v>
      </c>
      <c r="N151" s="193"/>
      <c r="O151" s="212">
        <v>674</v>
      </c>
      <c r="P151" s="141">
        <f>SUM(P148:P150)</f>
        <v>3.4128130000000003</v>
      </c>
      <c r="Q151" s="169"/>
      <c r="R151" s="169"/>
      <c r="S151" s="166"/>
      <c r="T151" s="166"/>
    </row>
    <row r="152" spans="1:20" s="122" customFormat="1" ht="22.5">
      <c r="A152" s="137" t="s">
        <v>784</v>
      </c>
      <c r="B152" s="210"/>
      <c r="C152" s="201">
        <v>609</v>
      </c>
      <c r="E152" s="201">
        <v>620</v>
      </c>
      <c r="G152" s="201">
        <v>631</v>
      </c>
      <c r="I152" s="202">
        <v>642</v>
      </c>
      <c r="K152" s="218">
        <v>653</v>
      </c>
      <c r="M152" s="212">
        <v>664</v>
      </c>
      <c r="O152" s="212">
        <v>675</v>
      </c>
      <c r="P152" s="139"/>
      <c r="Q152" s="169"/>
      <c r="R152" s="169"/>
      <c r="S152" s="166"/>
      <c r="T152" s="166"/>
    </row>
    <row r="153" spans="1:16" s="122" customFormat="1" ht="30.75" customHeight="1">
      <c r="A153" s="193" t="s">
        <v>785</v>
      </c>
      <c r="B153" s="138" t="s">
        <v>631</v>
      </c>
      <c r="C153" s="139"/>
      <c r="D153" s="193">
        <v>9869500</v>
      </c>
      <c r="E153" s="222"/>
      <c r="F153" s="193">
        <v>0.1134</v>
      </c>
      <c r="G153" s="222"/>
      <c r="H153" s="195">
        <v>1119460.57</v>
      </c>
      <c r="I153" s="222"/>
      <c r="J153" s="193">
        <v>0.0376</v>
      </c>
      <c r="K153" s="222"/>
      <c r="L153" s="195">
        <v>371093.2</v>
      </c>
      <c r="M153" s="139"/>
      <c r="N153" s="193">
        <v>6.456648</v>
      </c>
      <c r="O153" s="139"/>
      <c r="P153" s="193">
        <v>1.441219</v>
      </c>
    </row>
    <row r="154" spans="1:20" s="122" customFormat="1" ht="12.75">
      <c r="A154" s="223" t="s">
        <v>786</v>
      </c>
      <c r="B154" s="224"/>
      <c r="C154" s="201">
        <v>610</v>
      </c>
      <c r="D154" s="225"/>
      <c r="E154" s="201">
        <v>621</v>
      </c>
      <c r="F154" s="226"/>
      <c r="G154" s="201">
        <v>632</v>
      </c>
      <c r="H154" s="227">
        <f>H151+H153</f>
        <v>2828954.5999999996</v>
      </c>
      <c r="I154" s="202">
        <v>643</v>
      </c>
      <c r="J154" s="228"/>
      <c r="K154" s="229">
        <v>654</v>
      </c>
      <c r="L154" s="230">
        <f>L151+L153</f>
        <v>1249843.53</v>
      </c>
      <c r="M154" s="212">
        <v>665</v>
      </c>
      <c r="N154" s="231"/>
      <c r="O154" s="232">
        <v>676</v>
      </c>
      <c r="P154" s="233">
        <f>P153+P151</f>
        <v>4.854032</v>
      </c>
      <c r="Q154" s="166"/>
      <c r="R154" s="166"/>
      <c r="S154" s="169"/>
      <c r="T154" s="169"/>
    </row>
    <row r="155" spans="1:20" s="122" customFormat="1" ht="12.75">
      <c r="A155" s="234" t="s">
        <v>787</v>
      </c>
      <c r="B155" s="235"/>
      <c r="C155" s="201">
        <v>611</v>
      </c>
      <c r="D155" s="236"/>
      <c r="E155" s="201">
        <v>622</v>
      </c>
      <c r="F155" s="237"/>
      <c r="G155" s="201">
        <v>633</v>
      </c>
      <c r="H155" s="227">
        <f>H129+H144+H154</f>
        <v>81115785.69</v>
      </c>
      <c r="I155" s="202">
        <v>644</v>
      </c>
      <c r="J155" s="228"/>
      <c r="K155" s="229">
        <v>655</v>
      </c>
      <c r="L155" s="230">
        <f>L129+L144+L154</f>
        <v>19609804.56</v>
      </c>
      <c r="M155" s="212">
        <v>666</v>
      </c>
      <c r="N155" s="231"/>
      <c r="O155" s="232">
        <v>677</v>
      </c>
      <c r="P155" s="238">
        <f>SUM(P144+P154+P129)</f>
        <v>76.158816</v>
      </c>
      <c r="Q155" s="166"/>
      <c r="R155" s="166"/>
      <c r="S155" s="169"/>
      <c r="T155" s="169"/>
    </row>
    <row r="156" spans="8:16" s="122" customFormat="1" ht="12.75">
      <c r="H156" s="239"/>
      <c r="I156" s="197"/>
      <c r="J156" s="197"/>
      <c r="K156" s="197"/>
      <c r="L156" s="239"/>
      <c r="M156" s="197"/>
      <c r="N156" s="197"/>
      <c r="O156" s="197"/>
      <c r="P156" s="197"/>
    </row>
    <row r="157" s="122" customFormat="1" ht="12.75"/>
    <row r="158" spans="1:15" s="122" customFormat="1" ht="12.75">
      <c r="A158" s="121" t="s">
        <v>788</v>
      </c>
      <c r="B158" s="121"/>
      <c r="C158" s="121"/>
      <c r="D158" s="159"/>
      <c r="E158" s="121"/>
      <c r="F158" s="160"/>
      <c r="G158" s="121"/>
      <c r="H158" s="121"/>
      <c r="I158" s="121"/>
      <c r="J158" s="160"/>
      <c r="K158" s="121"/>
      <c r="L158" s="161"/>
      <c r="M158" s="240"/>
      <c r="N158" s="243" t="s">
        <v>789</v>
      </c>
      <c r="O158" s="166"/>
    </row>
    <row r="159" spans="1:15" s="122" customFormat="1" ht="12.75">
      <c r="A159" s="121"/>
      <c r="B159" s="121"/>
      <c r="C159" s="121"/>
      <c r="D159" s="159"/>
      <c r="E159" s="121"/>
      <c r="F159" s="160"/>
      <c r="G159" s="121"/>
      <c r="H159" s="121"/>
      <c r="I159" s="121"/>
      <c r="J159" s="160"/>
      <c r="K159" s="121"/>
      <c r="L159" s="161"/>
      <c r="M159" s="121"/>
      <c r="N159" s="241"/>
      <c r="O159" s="166"/>
    </row>
    <row r="160" spans="1:15" s="122" customFormat="1" ht="12.75">
      <c r="A160" s="121"/>
      <c r="B160" s="121"/>
      <c r="C160" s="121"/>
      <c r="D160" s="159"/>
      <c r="E160" s="121"/>
      <c r="F160" s="160"/>
      <c r="G160" s="121"/>
      <c r="H160" s="242"/>
      <c r="I160" s="242"/>
      <c r="J160" s="160"/>
      <c r="K160" s="121"/>
      <c r="L160" s="161"/>
      <c r="M160" s="121"/>
      <c r="O160" s="121"/>
    </row>
    <row r="161" spans="1:15" s="122" customFormat="1" ht="12.75">
      <c r="A161" s="166"/>
      <c r="B161" s="166"/>
      <c r="C161" s="166"/>
      <c r="D161" s="244"/>
      <c r="E161" s="166"/>
      <c r="F161" s="245"/>
      <c r="G161" s="166"/>
      <c r="H161" s="166"/>
      <c r="I161" s="166"/>
      <c r="J161" s="245"/>
      <c r="K161" s="166"/>
      <c r="L161" s="246"/>
      <c r="M161" s="166"/>
      <c r="N161" s="241"/>
      <c r="O161" s="166"/>
    </row>
    <row r="162" s="122" customFormat="1" ht="12.75"/>
    <row r="163" s="122" customFormat="1" ht="12.75"/>
    <row r="164" s="122" customFormat="1" ht="12.75"/>
    <row r="165" s="122" customFormat="1" ht="12.75"/>
    <row r="166" s="122" customFormat="1" ht="12.75"/>
    <row r="167" s="122" customFormat="1" ht="12.75"/>
    <row r="168" s="122" customFormat="1" ht="12.75"/>
    <row r="169" s="122" customFormat="1" ht="12.75"/>
    <row r="170" s="122" customFormat="1" ht="12.75"/>
    <row r="171" s="122" customFormat="1" ht="12.75"/>
    <row r="172" s="122" customFormat="1" ht="12.75"/>
    <row r="173" s="122" customFormat="1" ht="12.75"/>
    <row r="174" s="122" customFormat="1" ht="12.75"/>
    <row r="175" s="122" customFormat="1" ht="12.75"/>
    <row r="176" s="122" customFormat="1" ht="12.75"/>
    <row r="177" s="122" customFormat="1" ht="12.75"/>
    <row r="178" s="122" customFormat="1" ht="12.75"/>
    <row r="179" s="122" customFormat="1" ht="12.75"/>
    <row r="180" s="122" customFormat="1" ht="12.75"/>
    <row r="181" s="122" customFormat="1" ht="12.75"/>
    <row r="182" s="122" customFormat="1" ht="12.75"/>
    <row r="183" s="122" customFormat="1" ht="12.75"/>
    <row r="184" s="122" customFormat="1" ht="12.75"/>
    <row r="185" s="122" customFormat="1" ht="12.75"/>
    <row r="186" s="122" customFormat="1" ht="12.75"/>
    <row r="187" s="122" customFormat="1" ht="12.75"/>
    <row r="188" s="122" customFormat="1" ht="12.75"/>
    <row r="189" s="122" customFormat="1" ht="12.75"/>
    <row r="190" s="122" customFormat="1" ht="12.75"/>
    <row r="191" s="122" customFormat="1" ht="12.75"/>
    <row r="192" s="122" customFormat="1" ht="12.75"/>
    <row r="193" s="122" customFormat="1" ht="12.75"/>
    <row r="194" s="122" customFormat="1" ht="12.75"/>
    <row r="195" s="122" customFormat="1" ht="12.75"/>
    <row r="196" s="122" customFormat="1" ht="12.75"/>
    <row r="197" s="122" customFormat="1" ht="12.75"/>
    <row r="198" s="122" customFormat="1" ht="12.75"/>
    <row r="199" s="122" customFormat="1" ht="12.75"/>
    <row r="200" s="122" customFormat="1" ht="12.75"/>
    <row r="201" s="122" customFormat="1" ht="12.75"/>
    <row r="202" s="122" customFormat="1" ht="12.75"/>
    <row r="203" s="122" customFormat="1" ht="12.75"/>
  </sheetData>
  <sheetProtection/>
  <mergeCells count="18">
    <mergeCell ref="L8:L11"/>
    <mergeCell ref="M8:M12"/>
    <mergeCell ref="A8:B8"/>
    <mergeCell ref="C8:C12"/>
    <mergeCell ref="D8:D11"/>
    <mergeCell ref="E8:E12"/>
    <mergeCell ref="F8:F11"/>
    <mergeCell ref="G8:G12"/>
    <mergeCell ref="N8:N11"/>
    <mergeCell ref="O8:O12"/>
    <mergeCell ref="P8:P11"/>
    <mergeCell ref="A9:A11"/>
    <mergeCell ref="B9:B11"/>
    <mergeCell ref="A12:B12"/>
    <mergeCell ref="H8:H11"/>
    <mergeCell ref="I8:I12"/>
    <mergeCell ref="J8:J11"/>
    <mergeCell ref="K8:K1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9.140625" style="247" customWidth="1"/>
    <col min="2" max="2" width="21.140625" style="247" customWidth="1"/>
    <col min="3" max="3" width="9.140625" style="247" customWidth="1"/>
    <col min="4" max="4" width="5.140625" style="247" customWidth="1"/>
    <col min="5" max="5" width="10.7109375" style="122" customWidth="1"/>
    <col min="6" max="6" width="5.140625" style="122" customWidth="1"/>
    <col min="7" max="7" width="11.7109375" style="122" customWidth="1"/>
    <col min="8" max="8" width="5.00390625" style="122" customWidth="1"/>
    <col min="9" max="9" width="12.421875" style="122" customWidth="1"/>
    <col min="10" max="10" width="5.00390625" style="122" customWidth="1"/>
    <col min="11" max="11" width="9.140625" style="122" customWidth="1"/>
    <col min="12" max="12" width="4.57421875" style="122" customWidth="1"/>
    <col min="13" max="13" width="12.28125" style="122" customWidth="1"/>
    <col min="14" max="16384" width="9.140625" style="247" customWidth="1"/>
  </cols>
  <sheetData>
    <row r="1" spans="1:10" ht="12.75">
      <c r="A1" s="121" t="s">
        <v>495</v>
      </c>
      <c r="B1" s="248"/>
      <c r="C1" s="248"/>
      <c r="D1" s="248"/>
      <c r="E1" s="166"/>
      <c r="F1" s="166"/>
      <c r="G1" s="166"/>
      <c r="H1" s="166"/>
      <c r="I1" s="166"/>
      <c r="J1" s="121" t="s">
        <v>496</v>
      </c>
    </row>
    <row r="2" spans="1:10" ht="12.75">
      <c r="A2" s="121" t="s">
        <v>657</v>
      </c>
      <c r="B2" s="248"/>
      <c r="C2" s="248"/>
      <c r="D2" s="248"/>
      <c r="E2" s="166"/>
      <c r="F2" s="166"/>
      <c r="G2" s="166"/>
      <c r="H2" s="166"/>
      <c r="I2" s="166"/>
      <c r="J2" s="121" t="s">
        <v>498</v>
      </c>
    </row>
    <row r="3" spans="1:10" ht="12.75">
      <c r="A3" s="121" t="s">
        <v>499</v>
      </c>
      <c r="B3" s="248"/>
      <c r="C3" s="248"/>
      <c r="D3" s="248"/>
      <c r="E3" s="166"/>
      <c r="F3" s="166"/>
      <c r="G3" s="166"/>
      <c r="H3" s="166"/>
      <c r="I3" s="166"/>
      <c r="J3" s="121" t="s">
        <v>500</v>
      </c>
    </row>
    <row r="4" spans="1:10" ht="12.75">
      <c r="A4" s="121" t="s">
        <v>501</v>
      </c>
      <c r="B4" s="248"/>
      <c r="C4" s="248"/>
      <c r="D4" s="248"/>
      <c r="E4" s="166"/>
      <c r="F4" s="166"/>
      <c r="G4" s="166"/>
      <c r="H4" s="166"/>
      <c r="I4" s="166"/>
      <c r="J4" s="121" t="s">
        <v>502</v>
      </c>
    </row>
    <row r="5" spans="1:10" ht="12.75">
      <c r="A5" s="248"/>
      <c r="B5" s="248"/>
      <c r="C5" s="248"/>
      <c r="D5" s="248"/>
      <c r="E5" s="166"/>
      <c r="F5" s="166"/>
      <c r="G5" s="166"/>
      <c r="H5" s="166"/>
      <c r="I5" s="166"/>
      <c r="J5" s="121" t="s">
        <v>503</v>
      </c>
    </row>
    <row r="6" spans="1:9" ht="12.75">
      <c r="A6" s="248"/>
      <c r="B6" s="248"/>
      <c r="C6" s="248"/>
      <c r="D6" s="248"/>
      <c r="E6" s="166"/>
      <c r="F6" s="166"/>
      <c r="G6" s="166"/>
      <c r="H6" s="166"/>
      <c r="I6" s="166"/>
    </row>
    <row r="7" spans="1:13" ht="12.75">
      <c r="A7" s="416" t="s">
        <v>790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</row>
    <row r="8" spans="1:13" ht="12.75">
      <c r="A8" s="416" t="s">
        <v>483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</row>
    <row r="9" spans="1:13" ht="12.75">
      <c r="A9" s="417" t="s">
        <v>791</v>
      </c>
      <c r="B9" s="418" t="s">
        <v>792</v>
      </c>
      <c r="C9" s="418"/>
      <c r="D9" s="419" t="s">
        <v>2</v>
      </c>
      <c r="E9" s="412" t="s">
        <v>793</v>
      </c>
      <c r="F9" s="412" t="s">
        <v>2</v>
      </c>
      <c r="G9" s="412" t="s">
        <v>160</v>
      </c>
      <c r="H9" s="412" t="s">
        <v>2</v>
      </c>
      <c r="I9" s="413" t="s">
        <v>161</v>
      </c>
      <c r="J9" s="412" t="s">
        <v>2</v>
      </c>
      <c r="K9" s="413" t="s">
        <v>794</v>
      </c>
      <c r="L9" s="412" t="s">
        <v>2</v>
      </c>
      <c r="M9" s="413" t="s">
        <v>174</v>
      </c>
    </row>
    <row r="10" spans="1:13" ht="39.75" customHeight="1">
      <c r="A10" s="417"/>
      <c r="B10" s="249" t="s">
        <v>665</v>
      </c>
      <c r="C10" s="249" t="s">
        <v>795</v>
      </c>
      <c r="D10" s="419"/>
      <c r="E10" s="412"/>
      <c r="F10" s="412"/>
      <c r="G10" s="412"/>
      <c r="H10" s="412"/>
      <c r="I10" s="414"/>
      <c r="J10" s="412"/>
      <c r="K10" s="414"/>
      <c r="L10" s="412"/>
      <c r="M10" s="414"/>
    </row>
    <row r="11" spans="1:13" ht="12.75">
      <c r="A11" s="250">
        <v>1</v>
      </c>
      <c r="B11" s="415">
        <v>2</v>
      </c>
      <c r="C11" s="415"/>
      <c r="D11" s="419"/>
      <c r="E11" s="251">
        <v>3</v>
      </c>
      <c r="F11" s="412"/>
      <c r="G11" s="251">
        <v>4</v>
      </c>
      <c r="H11" s="412"/>
      <c r="I11" s="251">
        <v>5</v>
      </c>
      <c r="J11" s="412"/>
      <c r="K11" s="251">
        <v>6</v>
      </c>
      <c r="L11" s="412"/>
      <c r="M11" s="251">
        <v>7</v>
      </c>
    </row>
    <row r="12" spans="1:13" ht="23.25" customHeight="1">
      <c r="A12" s="249" t="s">
        <v>6</v>
      </c>
      <c r="B12" s="411" t="s">
        <v>796</v>
      </c>
      <c r="C12" s="411"/>
      <c r="D12" s="249">
        <v>733</v>
      </c>
      <c r="E12" s="252" t="s">
        <v>797</v>
      </c>
      <c r="F12" s="251">
        <v>750</v>
      </c>
      <c r="G12" s="252" t="s">
        <v>797</v>
      </c>
      <c r="H12" s="251">
        <v>767</v>
      </c>
      <c r="I12" s="252" t="s">
        <v>797</v>
      </c>
      <c r="J12" s="251">
        <v>784</v>
      </c>
      <c r="K12" s="252" t="s">
        <v>797</v>
      </c>
      <c r="L12" s="251">
        <v>801</v>
      </c>
      <c r="M12" s="252" t="s">
        <v>797</v>
      </c>
    </row>
    <row r="13" spans="1:13" ht="12.75" customHeight="1">
      <c r="A13" s="249" t="s">
        <v>58</v>
      </c>
      <c r="B13" s="411" t="s">
        <v>798</v>
      </c>
      <c r="C13" s="411"/>
      <c r="D13" s="253">
        <v>734</v>
      </c>
      <c r="E13" s="254" t="s">
        <v>797</v>
      </c>
      <c r="F13" s="194">
        <v>751</v>
      </c>
      <c r="G13" s="254" t="s">
        <v>797</v>
      </c>
      <c r="H13" s="194">
        <v>768</v>
      </c>
      <c r="I13" s="254" t="s">
        <v>797</v>
      </c>
      <c r="J13" s="251">
        <v>784</v>
      </c>
      <c r="K13" s="254" t="s">
        <v>797</v>
      </c>
      <c r="L13" s="194">
        <v>802</v>
      </c>
      <c r="M13" s="254" t="s">
        <v>797</v>
      </c>
    </row>
    <row r="14" spans="1:13" ht="12.75">
      <c r="A14" s="249" t="s">
        <v>53</v>
      </c>
      <c r="B14" s="411" t="s">
        <v>799</v>
      </c>
      <c r="C14" s="411"/>
      <c r="D14" s="253">
        <v>735</v>
      </c>
      <c r="E14" s="254" t="s">
        <v>797</v>
      </c>
      <c r="F14" s="194">
        <v>752</v>
      </c>
      <c r="G14" s="254" t="s">
        <v>797</v>
      </c>
      <c r="H14" s="194">
        <v>769</v>
      </c>
      <c r="I14" s="254" t="s">
        <v>797</v>
      </c>
      <c r="J14" s="251">
        <v>784</v>
      </c>
      <c r="K14" s="254" t="s">
        <v>797</v>
      </c>
      <c r="L14" s="194">
        <v>803</v>
      </c>
      <c r="M14" s="254" t="s">
        <v>797</v>
      </c>
    </row>
    <row r="15" spans="1:13" ht="12.75" customHeight="1">
      <c r="A15" s="249" t="s">
        <v>59</v>
      </c>
      <c r="B15" s="411" t="s">
        <v>800</v>
      </c>
      <c r="C15" s="411"/>
      <c r="D15" s="253">
        <v>736</v>
      </c>
      <c r="E15" s="254" t="s">
        <v>797</v>
      </c>
      <c r="F15" s="194">
        <v>753</v>
      </c>
      <c r="G15" s="254" t="s">
        <v>797</v>
      </c>
      <c r="H15" s="194">
        <v>770</v>
      </c>
      <c r="I15" s="254" t="s">
        <v>797</v>
      </c>
      <c r="J15" s="251">
        <v>784</v>
      </c>
      <c r="K15" s="254" t="s">
        <v>797</v>
      </c>
      <c r="L15" s="194">
        <v>804</v>
      </c>
      <c r="M15" s="254" t="s">
        <v>797</v>
      </c>
    </row>
    <row r="16" spans="1:13" ht="11.25" customHeight="1">
      <c r="A16" s="249" t="s">
        <v>60</v>
      </c>
      <c r="B16" s="411" t="s">
        <v>801</v>
      </c>
      <c r="C16" s="411"/>
      <c r="D16" s="253">
        <v>737</v>
      </c>
      <c r="E16" s="254" t="s">
        <v>797</v>
      </c>
      <c r="F16" s="194">
        <v>754</v>
      </c>
      <c r="G16" s="254" t="s">
        <v>797</v>
      </c>
      <c r="H16" s="194">
        <v>771</v>
      </c>
      <c r="I16" s="254" t="s">
        <v>797</v>
      </c>
      <c r="J16" s="251">
        <v>784</v>
      </c>
      <c r="K16" s="254" t="s">
        <v>797</v>
      </c>
      <c r="L16" s="194">
        <v>805</v>
      </c>
      <c r="M16" s="254" t="s">
        <v>797</v>
      </c>
    </row>
    <row r="17" spans="1:13" ht="12" customHeight="1">
      <c r="A17" s="249" t="s">
        <v>802</v>
      </c>
      <c r="B17" s="406" t="s">
        <v>803</v>
      </c>
      <c r="C17" s="407"/>
      <c r="D17" s="249">
        <v>738</v>
      </c>
      <c r="E17" s="252"/>
      <c r="F17" s="251">
        <v>755</v>
      </c>
      <c r="G17" s="252"/>
      <c r="H17" s="251">
        <v>772</v>
      </c>
      <c r="I17" s="252"/>
      <c r="J17" s="251">
        <v>784</v>
      </c>
      <c r="K17" s="252"/>
      <c r="L17" s="251">
        <v>806</v>
      </c>
      <c r="M17" s="252"/>
    </row>
    <row r="18" spans="1:13" ht="12.75">
      <c r="A18" s="249" t="s">
        <v>804</v>
      </c>
      <c r="B18" s="411" t="s">
        <v>163</v>
      </c>
      <c r="C18" s="411"/>
      <c r="D18" s="249">
        <v>739</v>
      </c>
      <c r="E18" s="252" t="s">
        <v>797</v>
      </c>
      <c r="F18" s="251">
        <v>756</v>
      </c>
      <c r="G18" s="252" t="s">
        <v>797</v>
      </c>
      <c r="H18" s="251">
        <v>773</v>
      </c>
      <c r="I18" s="252" t="s">
        <v>797</v>
      </c>
      <c r="J18" s="251">
        <v>790</v>
      </c>
      <c r="K18" s="252" t="s">
        <v>797</v>
      </c>
      <c r="L18" s="251">
        <v>807</v>
      </c>
      <c r="M18" s="255"/>
    </row>
    <row r="19" spans="1:13" ht="12.75">
      <c r="A19" s="249" t="s">
        <v>805</v>
      </c>
      <c r="B19" s="411" t="s">
        <v>806</v>
      </c>
      <c r="C19" s="411"/>
      <c r="D19" s="249">
        <v>740</v>
      </c>
      <c r="E19" s="256"/>
      <c r="F19" s="251">
        <v>757</v>
      </c>
      <c r="G19" s="256"/>
      <c r="H19" s="251">
        <v>774</v>
      </c>
      <c r="I19" s="256"/>
      <c r="J19" s="251">
        <v>791</v>
      </c>
      <c r="K19" s="257"/>
      <c r="L19" s="251">
        <v>808</v>
      </c>
      <c r="M19" s="255"/>
    </row>
    <row r="20" spans="1:13" ht="12.75">
      <c r="A20" s="249" t="s">
        <v>5</v>
      </c>
      <c r="B20" s="406" t="s">
        <v>807</v>
      </c>
      <c r="C20" s="407"/>
      <c r="D20" s="249">
        <v>741</v>
      </c>
      <c r="E20" s="252" t="s">
        <v>797</v>
      </c>
      <c r="F20" s="251">
        <v>758</v>
      </c>
      <c r="G20" s="252" t="s">
        <v>797</v>
      </c>
      <c r="H20" s="251">
        <v>775</v>
      </c>
      <c r="I20" s="252" t="s">
        <v>797</v>
      </c>
      <c r="J20" s="251">
        <v>792</v>
      </c>
      <c r="K20" s="252" t="s">
        <v>797</v>
      </c>
      <c r="L20" s="251">
        <v>809</v>
      </c>
      <c r="M20" s="252" t="s">
        <v>797</v>
      </c>
    </row>
    <row r="21" spans="1:13" ht="12.75">
      <c r="A21" s="249" t="s">
        <v>58</v>
      </c>
      <c r="B21" s="411" t="s">
        <v>798</v>
      </c>
      <c r="C21" s="411"/>
      <c r="D21" s="253">
        <v>742</v>
      </c>
      <c r="E21" s="254" t="s">
        <v>797</v>
      </c>
      <c r="F21" s="194">
        <v>759</v>
      </c>
      <c r="G21" s="254" t="s">
        <v>797</v>
      </c>
      <c r="H21" s="194">
        <v>776</v>
      </c>
      <c r="I21" s="254" t="s">
        <v>797</v>
      </c>
      <c r="J21" s="194">
        <v>793</v>
      </c>
      <c r="K21" s="254" t="s">
        <v>797</v>
      </c>
      <c r="L21" s="194">
        <v>810</v>
      </c>
      <c r="M21" s="254" t="s">
        <v>797</v>
      </c>
    </row>
    <row r="22" spans="1:13" ht="12.75">
      <c r="A22" s="249" t="s">
        <v>53</v>
      </c>
      <c r="B22" s="411" t="s">
        <v>799</v>
      </c>
      <c r="C22" s="411"/>
      <c r="D22" s="253">
        <v>743</v>
      </c>
      <c r="E22" s="254" t="s">
        <v>797</v>
      </c>
      <c r="F22" s="194">
        <v>760</v>
      </c>
      <c r="G22" s="254" t="s">
        <v>797</v>
      </c>
      <c r="H22" s="194">
        <v>777</v>
      </c>
      <c r="I22" s="254" t="s">
        <v>797</v>
      </c>
      <c r="J22" s="194">
        <v>794</v>
      </c>
      <c r="K22" s="254" t="s">
        <v>797</v>
      </c>
      <c r="L22" s="194">
        <v>811</v>
      </c>
      <c r="M22" s="254" t="s">
        <v>797</v>
      </c>
    </row>
    <row r="23" spans="1:13" ht="12.75">
      <c r="A23" s="249" t="s">
        <v>59</v>
      </c>
      <c r="B23" s="411" t="s">
        <v>800</v>
      </c>
      <c r="C23" s="411"/>
      <c r="D23" s="253">
        <v>744</v>
      </c>
      <c r="E23" s="254" t="s">
        <v>797</v>
      </c>
      <c r="F23" s="194">
        <v>761</v>
      </c>
      <c r="G23" s="254" t="s">
        <v>797</v>
      </c>
      <c r="H23" s="194">
        <v>778</v>
      </c>
      <c r="I23" s="254" t="s">
        <v>797</v>
      </c>
      <c r="J23" s="194">
        <v>795</v>
      </c>
      <c r="K23" s="254" t="s">
        <v>797</v>
      </c>
      <c r="L23" s="194">
        <v>812</v>
      </c>
      <c r="M23" s="254" t="s">
        <v>797</v>
      </c>
    </row>
    <row r="24" spans="1:13" ht="12.75">
      <c r="A24" s="249" t="s">
        <v>60</v>
      </c>
      <c r="B24" s="411" t="s">
        <v>801</v>
      </c>
      <c r="C24" s="411"/>
      <c r="D24" s="253">
        <v>745</v>
      </c>
      <c r="E24" s="254" t="s">
        <v>797</v>
      </c>
      <c r="F24" s="194">
        <v>762</v>
      </c>
      <c r="G24" s="254" t="s">
        <v>797</v>
      </c>
      <c r="H24" s="194">
        <v>779</v>
      </c>
      <c r="I24" s="254" t="s">
        <v>797</v>
      </c>
      <c r="J24" s="194">
        <v>796</v>
      </c>
      <c r="K24" s="254" t="s">
        <v>797</v>
      </c>
      <c r="L24" s="194">
        <v>813</v>
      </c>
      <c r="M24" s="254" t="s">
        <v>797</v>
      </c>
    </row>
    <row r="25" spans="1:13" ht="12.75">
      <c r="A25" s="249" t="s">
        <v>802</v>
      </c>
      <c r="B25" s="406" t="s">
        <v>803</v>
      </c>
      <c r="C25" s="407"/>
      <c r="D25" s="249">
        <v>746</v>
      </c>
      <c r="E25" s="252"/>
      <c r="F25" s="251">
        <v>763</v>
      </c>
      <c r="G25" s="252"/>
      <c r="H25" s="251">
        <v>780</v>
      </c>
      <c r="I25" s="252"/>
      <c r="J25" s="251">
        <v>797</v>
      </c>
      <c r="K25" s="252"/>
      <c r="L25" s="251">
        <v>814</v>
      </c>
      <c r="M25" s="252"/>
    </row>
    <row r="26" spans="1:13" ht="22.5">
      <c r="A26" s="249">
        <v>1</v>
      </c>
      <c r="B26" s="258" t="s">
        <v>808</v>
      </c>
      <c r="C26" s="210" t="s">
        <v>650</v>
      </c>
      <c r="D26" s="249"/>
      <c r="E26" s="259">
        <v>0</v>
      </c>
      <c r="F26" s="251"/>
      <c r="G26" s="259">
        <v>244478.75</v>
      </c>
      <c r="H26" s="251"/>
      <c r="I26" s="259">
        <v>0</v>
      </c>
      <c r="J26" s="251"/>
      <c r="K26" s="260">
        <v>1.007437</v>
      </c>
      <c r="L26" s="251"/>
      <c r="M26" s="260">
        <v>0</v>
      </c>
    </row>
    <row r="27" spans="1:13" ht="12.75">
      <c r="A27" s="249">
        <v>2</v>
      </c>
      <c r="B27" s="261" t="s">
        <v>809</v>
      </c>
      <c r="C27" s="210" t="s">
        <v>651</v>
      </c>
      <c r="D27" s="249"/>
      <c r="E27" s="259">
        <v>920575.9</v>
      </c>
      <c r="F27" s="251"/>
      <c r="G27" s="259">
        <v>999253.59</v>
      </c>
      <c r="H27" s="251"/>
      <c r="I27" s="259">
        <v>920575.9</v>
      </c>
      <c r="J27" s="251"/>
      <c r="K27" s="260">
        <v>12.975379</v>
      </c>
      <c r="L27" s="251"/>
      <c r="M27" s="260">
        <v>3.575251</v>
      </c>
    </row>
    <row r="28" spans="1:13" ht="12.75">
      <c r="A28" s="249" t="s">
        <v>804</v>
      </c>
      <c r="B28" s="408" t="s">
        <v>163</v>
      </c>
      <c r="C28" s="409"/>
      <c r="D28" s="249">
        <v>747</v>
      </c>
      <c r="E28" s="252" t="s">
        <v>797</v>
      </c>
      <c r="F28" s="251">
        <v>764</v>
      </c>
      <c r="G28" s="252" t="s">
        <v>797</v>
      </c>
      <c r="H28" s="251">
        <v>781</v>
      </c>
      <c r="I28" s="252" t="s">
        <v>797</v>
      </c>
      <c r="J28" s="251">
        <v>798</v>
      </c>
      <c r="K28" s="252" t="s">
        <v>797</v>
      </c>
      <c r="L28" s="251">
        <v>815</v>
      </c>
      <c r="M28" s="252" t="s">
        <v>797</v>
      </c>
    </row>
    <row r="29" spans="1:13" ht="12.75">
      <c r="A29" s="249" t="s">
        <v>805</v>
      </c>
      <c r="B29" s="406" t="s">
        <v>810</v>
      </c>
      <c r="C29" s="407"/>
      <c r="D29" s="249">
        <v>748</v>
      </c>
      <c r="E29" s="262">
        <f>E26+E27</f>
        <v>920575.9</v>
      </c>
      <c r="F29" s="251">
        <v>765</v>
      </c>
      <c r="G29" s="263">
        <f>G26+G27</f>
        <v>1243732.3399999999</v>
      </c>
      <c r="H29" s="251">
        <v>782</v>
      </c>
      <c r="I29" s="263">
        <f>I26+I27</f>
        <v>920575.9</v>
      </c>
      <c r="J29" s="251">
        <v>799</v>
      </c>
      <c r="K29" s="252"/>
      <c r="L29" s="251">
        <v>816</v>
      </c>
      <c r="M29" s="252">
        <f>M26+M27</f>
        <v>3.575251</v>
      </c>
    </row>
    <row r="30" spans="1:13" ht="12.75">
      <c r="A30" s="249" t="s">
        <v>147</v>
      </c>
      <c r="B30" s="410" t="s">
        <v>811</v>
      </c>
      <c r="C30" s="410"/>
      <c r="D30" s="249">
        <v>749</v>
      </c>
      <c r="E30" s="262">
        <f>E29</f>
        <v>920575.9</v>
      </c>
      <c r="F30" s="251">
        <v>766</v>
      </c>
      <c r="G30" s="264">
        <f>G29</f>
        <v>1243732.3399999999</v>
      </c>
      <c r="H30" s="251">
        <v>783</v>
      </c>
      <c r="I30" s="264">
        <f>I29</f>
        <v>920575.9</v>
      </c>
      <c r="J30" s="251">
        <v>800</v>
      </c>
      <c r="K30" s="265"/>
      <c r="L30" s="251">
        <v>817</v>
      </c>
      <c r="M30" s="266">
        <f>M29</f>
        <v>3.575251</v>
      </c>
    </row>
    <row r="31" spans="1:13" ht="12.75">
      <c r="A31" s="270"/>
      <c r="B31" s="271"/>
      <c r="C31" s="271"/>
      <c r="D31" s="270"/>
      <c r="E31" s="272"/>
      <c r="F31" s="273"/>
      <c r="G31" s="274"/>
      <c r="H31" s="273"/>
      <c r="I31" s="274"/>
      <c r="J31" s="273"/>
      <c r="K31" s="275"/>
      <c r="L31" s="273"/>
      <c r="M31" s="276"/>
    </row>
    <row r="32" spans="1:13" ht="12.75">
      <c r="A32" s="268" t="s">
        <v>788</v>
      </c>
      <c r="B32" s="267"/>
      <c r="C32" s="267"/>
      <c r="D32" s="267"/>
      <c r="E32" s="197"/>
      <c r="F32" s="197"/>
      <c r="G32" s="197"/>
      <c r="H32" s="197"/>
      <c r="I32" s="197"/>
      <c r="J32" s="197"/>
      <c r="K32" s="197"/>
      <c r="L32" s="269" t="s">
        <v>789</v>
      </c>
      <c r="M32" s="197"/>
    </row>
    <row r="33" spans="1:13" ht="12.75">
      <c r="A33" s="267"/>
      <c r="B33" s="267"/>
      <c r="C33" s="267"/>
      <c r="D33" s="267"/>
      <c r="E33" s="197"/>
      <c r="F33" s="197"/>
      <c r="G33" s="197"/>
      <c r="H33" s="197"/>
      <c r="I33" s="197"/>
      <c r="J33" s="197"/>
      <c r="K33" s="197"/>
      <c r="L33" s="197"/>
      <c r="M33" s="197"/>
    </row>
    <row r="34" spans="2:13" ht="12.75">
      <c r="B34" s="267"/>
      <c r="C34" s="267"/>
      <c r="D34" s="267"/>
      <c r="E34" s="197"/>
      <c r="F34" s="197"/>
      <c r="G34" s="197"/>
      <c r="H34" s="197"/>
      <c r="I34" s="197"/>
      <c r="J34" s="197"/>
      <c r="K34" s="197"/>
      <c r="L34" s="197"/>
      <c r="M34" s="197"/>
    </row>
    <row r="35" spans="1:13" ht="12.75">
      <c r="A35" s="267"/>
      <c r="B35" s="267"/>
      <c r="C35" s="267"/>
      <c r="D35" s="267"/>
      <c r="E35" s="197"/>
      <c r="F35" s="197"/>
      <c r="G35" s="197"/>
      <c r="H35" s="197"/>
      <c r="I35" s="197"/>
      <c r="J35" s="197"/>
      <c r="K35" s="197"/>
      <c r="M35" s="197"/>
    </row>
  </sheetData>
  <sheetProtection/>
  <mergeCells count="32">
    <mergeCell ref="A7:M7"/>
    <mergeCell ref="A8:M8"/>
    <mergeCell ref="A9:A10"/>
    <mergeCell ref="B9:C9"/>
    <mergeCell ref="D9:D11"/>
    <mergeCell ref="E9:E10"/>
    <mergeCell ref="F9:F11"/>
    <mergeCell ref="G9:G10"/>
    <mergeCell ref="H9:H11"/>
    <mergeCell ref="I9:I10"/>
    <mergeCell ref="J9:J11"/>
    <mergeCell ref="K9:K10"/>
    <mergeCell ref="L9:L11"/>
    <mergeCell ref="M9:M10"/>
    <mergeCell ref="B11:C11"/>
    <mergeCell ref="B12:C12"/>
    <mergeCell ref="B13:C13"/>
    <mergeCell ref="B14:C14"/>
    <mergeCell ref="B15:C15"/>
    <mergeCell ref="B16:C16"/>
    <mergeCell ref="B17:C17"/>
    <mergeCell ref="B18:C18"/>
    <mergeCell ref="B25:C25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R43" sqref="R43"/>
    </sheetView>
  </sheetViews>
  <sheetFormatPr defaultColWidth="9.140625" defaultRowHeight="12.75"/>
  <cols>
    <col min="1" max="3" width="9.140625" style="247" customWidth="1"/>
    <col min="4" max="4" width="10.140625" style="122" customWidth="1"/>
    <col min="5" max="5" width="6.421875" style="122" customWidth="1"/>
    <col min="6" max="6" width="10.57421875" style="122" customWidth="1"/>
    <col min="7" max="7" width="6.8515625" style="122" customWidth="1"/>
    <col min="8" max="8" width="10.8515625" style="122" customWidth="1"/>
    <col min="9" max="9" width="6.421875" style="122" customWidth="1"/>
    <col min="10" max="10" width="10.7109375" style="122" customWidth="1"/>
    <col min="11" max="11" width="6.57421875" style="122" customWidth="1"/>
    <col min="12" max="12" width="10.8515625" style="122" bestFit="1" customWidth="1"/>
    <col min="13" max="13" width="6.8515625" style="122" customWidth="1"/>
    <col min="14" max="14" width="10.57421875" style="122" customWidth="1"/>
    <col min="15" max="16384" width="9.140625" style="247" customWidth="1"/>
  </cols>
  <sheetData>
    <row r="1" spans="1:14" ht="12.75">
      <c r="A1" s="277" t="s">
        <v>495</v>
      </c>
      <c r="B1" s="277"/>
      <c r="C1" s="277"/>
      <c r="D1" s="121"/>
      <c r="E1" s="121"/>
      <c r="F1" s="121"/>
      <c r="G1" s="121"/>
      <c r="H1" s="166"/>
      <c r="I1" s="166"/>
      <c r="J1" s="121"/>
      <c r="K1" s="121"/>
      <c r="L1" s="121" t="s">
        <v>496</v>
      </c>
      <c r="M1" s="121"/>
      <c r="N1" s="166"/>
    </row>
    <row r="2" spans="1:14" ht="12.75">
      <c r="A2" s="277" t="s">
        <v>497</v>
      </c>
      <c r="B2" s="277"/>
      <c r="C2" s="277"/>
      <c r="D2" s="121"/>
      <c r="E2" s="121"/>
      <c r="F2" s="121"/>
      <c r="G2" s="121"/>
      <c r="H2" s="166"/>
      <c r="I2" s="166"/>
      <c r="J2" s="121"/>
      <c r="K2" s="121"/>
      <c r="L2" s="121" t="s">
        <v>498</v>
      </c>
      <c r="M2" s="121"/>
      <c r="N2" s="166"/>
    </row>
    <row r="3" spans="1:14" ht="12.75">
      <c r="A3" s="277" t="s">
        <v>499</v>
      </c>
      <c r="B3" s="277"/>
      <c r="C3" s="277"/>
      <c r="D3" s="121"/>
      <c r="E3" s="121"/>
      <c r="F3" s="121"/>
      <c r="G3" s="121"/>
      <c r="H3" s="166"/>
      <c r="I3" s="166"/>
      <c r="J3" s="121"/>
      <c r="K3" s="121"/>
      <c r="L3" s="121" t="s">
        <v>500</v>
      </c>
      <c r="M3" s="121"/>
      <c r="N3" s="166"/>
    </row>
    <row r="4" spans="1:14" ht="12.75">
      <c r="A4" s="277" t="s">
        <v>501</v>
      </c>
      <c r="B4" s="277"/>
      <c r="C4" s="277"/>
      <c r="D4" s="121"/>
      <c r="E4" s="121"/>
      <c r="F4" s="121"/>
      <c r="G4" s="121"/>
      <c r="H4" s="166"/>
      <c r="I4" s="166"/>
      <c r="J4" s="121"/>
      <c r="K4" s="121"/>
      <c r="L4" s="121" t="s">
        <v>502</v>
      </c>
      <c r="M4" s="121"/>
      <c r="N4" s="166"/>
    </row>
    <row r="5" spans="1:14" ht="12.75">
      <c r="A5" s="277"/>
      <c r="B5" s="277"/>
      <c r="C5" s="277"/>
      <c r="D5" s="121"/>
      <c r="E5" s="121"/>
      <c r="F5" s="121"/>
      <c r="G5" s="121"/>
      <c r="H5" s="166"/>
      <c r="I5" s="166"/>
      <c r="J5" s="121"/>
      <c r="K5" s="121"/>
      <c r="L5" s="121" t="s">
        <v>503</v>
      </c>
      <c r="M5" s="121"/>
      <c r="N5" s="166"/>
    </row>
    <row r="6" spans="1:14" ht="12.75">
      <c r="A6" s="277"/>
      <c r="B6" s="277" t="s">
        <v>812</v>
      </c>
      <c r="C6" s="277"/>
      <c r="D6" s="121"/>
      <c r="E6" s="121"/>
      <c r="F6" s="121"/>
      <c r="G6" s="121"/>
      <c r="H6" s="166"/>
      <c r="I6" s="166"/>
      <c r="J6" s="121"/>
      <c r="K6" s="121"/>
      <c r="M6" s="121"/>
      <c r="N6" s="166"/>
    </row>
    <row r="7" spans="1:14" ht="12.75">
      <c r="A7" s="277"/>
      <c r="B7" s="277"/>
      <c r="C7" s="277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66"/>
    </row>
    <row r="8" spans="1:14" s="248" customFormat="1" ht="11.25">
      <c r="A8" s="450" t="s">
        <v>142</v>
      </c>
      <c r="B8" s="451"/>
      <c r="C8" s="451"/>
      <c r="D8" s="452"/>
      <c r="E8" s="381" t="s">
        <v>2</v>
      </c>
      <c r="F8" s="444" t="s">
        <v>793</v>
      </c>
      <c r="G8" s="381" t="s">
        <v>2</v>
      </c>
      <c r="H8" s="390" t="s">
        <v>661</v>
      </c>
      <c r="I8" s="381" t="s">
        <v>2</v>
      </c>
      <c r="J8" s="390" t="s">
        <v>161</v>
      </c>
      <c r="K8" s="381" t="s">
        <v>2</v>
      </c>
      <c r="L8" s="390" t="s">
        <v>813</v>
      </c>
      <c r="M8" s="381" t="s">
        <v>2</v>
      </c>
      <c r="N8" s="390" t="s">
        <v>814</v>
      </c>
    </row>
    <row r="9" spans="1:14" s="248" customFormat="1" ht="15" customHeight="1">
      <c r="A9" s="435" t="s">
        <v>665</v>
      </c>
      <c r="B9" s="436"/>
      <c r="C9" s="437"/>
      <c r="D9" s="444" t="s">
        <v>815</v>
      </c>
      <c r="E9" s="382"/>
      <c r="F9" s="445"/>
      <c r="G9" s="382"/>
      <c r="H9" s="391"/>
      <c r="I9" s="382"/>
      <c r="J9" s="391"/>
      <c r="K9" s="382"/>
      <c r="L9" s="391"/>
      <c r="M9" s="382"/>
      <c r="N9" s="391"/>
    </row>
    <row r="10" spans="1:14" s="248" customFormat="1" ht="25.5" customHeight="1">
      <c r="A10" s="438"/>
      <c r="B10" s="439"/>
      <c r="C10" s="440"/>
      <c r="D10" s="445"/>
      <c r="E10" s="382"/>
      <c r="F10" s="445"/>
      <c r="G10" s="382"/>
      <c r="H10" s="391"/>
      <c r="I10" s="382"/>
      <c r="J10" s="391"/>
      <c r="K10" s="382"/>
      <c r="L10" s="391"/>
      <c r="M10" s="382"/>
      <c r="N10" s="391"/>
    </row>
    <row r="11" spans="1:14" s="248" customFormat="1" ht="18" customHeight="1">
      <c r="A11" s="441"/>
      <c r="B11" s="442"/>
      <c r="C11" s="443"/>
      <c r="D11" s="446"/>
      <c r="E11" s="382"/>
      <c r="F11" s="446"/>
      <c r="G11" s="382"/>
      <c r="H11" s="392"/>
      <c r="I11" s="382"/>
      <c r="J11" s="392"/>
      <c r="K11" s="382"/>
      <c r="L11" s="392"/>
      <c r="M11" s="382"/>
      <c r="N11" s="392"/>
    </row>
    <row r="12" spans="1:14" s="248" customFormat="1" ht="18" customHeight="1">
      <c r="A12" s="447">
        <v>1</v>
      </c>
      <c r="B12" s="448"/>
      <c r="C12" s="448"/>
      <c r="D12" s="449"/>
      <c r="E12" s="383"/>
      <c r="F12" s="278">
        <v>2</v>
      </c>
      <c r="G12" s="383"/>
      <c r="H12" s="171">
        <v>3</v>
      </c>
      <c r="I12" s="383"/>
      <c r="J12" s="171">
        <v>4</v>
      </c>
      <c r="K12" s="383"/>
      <c r="L12" s="171">
        <v>5</v>
      </c>
      <c r="M12" s="383"/>
      <c r="N12" s="171">
        <v>6</v>
      </c>
    </row>
    <row r="13" spans="1:15" s="248" customFormat="1" ht="13.5" customHeight="1">
      <c r="A13" s="426" t="s">
        <v>816</v>
      </c>
      <c r="B13" s="427"/>
      <c r="C13" s="427"/>
      <c r="D13" s="428"/>
      <c r="E13" s="279">
        <v>678</v>
      </c>
      <c r="F13" s="279"/>
      <c r="G13" s="279">
        <v>689</v>
      </c>
      <c r="H13" s="279"/>
      <c r="I13" s="279">
        <v>700</v>
      </c>
      <c r="J13" s="279"/>
      <c r="K13" s="279">
        <v>711</v>
      </c>
      <c r="L13" s="279"/>
      <c r="M13" s="279">
        <v>722</v>
      </c>
      <c r="N13" s="279"/>
      <c r="O13" s="280"/>
    </row>
    <row r="14" spans="1:15" s="248" customFormat="1" ht="12.75" customHeight="1">
      <c r="A14" s="429" t="s">
        <v>817</v>
      </c>
      <c r="B14" s="430"/>
      <c r="C14" s="430"/>
      <c r="D14" s="430"/>
      <c r="E14" s="281">
        <v>679</v>
      </c>
      <c r="F14" s="281"/>
      <c r="G14" s="279">
        <v>690</v>
      </c>
      <c r="H14" s="281"/>
      <c r="I14" s="281">
        <v>701</v>
      </c>
      <c r="J14" s="281"/>
      <c r="K14" s="281">
        <v>712</v>
      </c>
      <c r="L14" s="281"/>
      <c r="M14" s="281">
        <v>723</v>
      </c>
      <c r="N14" s="281"/>
      <c r="O14" s="282"/>
    </row>
    <row r="15" spans="1:15" s="248" customFormat="1" ht="32.25" customHeight="1">
      <c r="A15" s="431" t="s">
        <v>818</v>
      </c>
      <c r="B15" s="432"/>
      <c r="C15" s="432"/>
      <c r="D15" s="433"/>
      <c r="E15" s="281">
        <v>680</v>
      </c>
      <c r="F15" s="281"/>
      <c r="G15" s="279">
        <v>691</v>
      </c>
      <c r="H15" s="281"/>
      <c r="I15" s="281">
        <v>702</v>
      </c>
      <c r="J15" s="281"/>
      <c r="K15" s="281">
        <v>713</v>
      </c>
      <c r="L15" s="281"/>
      <c r="M15" s="281">
        <v>724</v>
      </c>
      <c r="N15" s="281"/>
      <c r="O15" s="282"/>
    </row>
    <row r="16" spans="1:15" s="248" customFormat="1" ht="18.75" customHeight="1">
      <c r="A16" s="434" t="s">
        <v>819</v>
      </c>
      <c r="B16" s="434"/>
      <c r="C16" s="434"/>
      <c r="D16" s="434"/>
      <c r="E16" s="281">
        <v>681</v>
      </c>
      <c r="F16" s="281"/>
      <c r="G16" s="279">
        <v>692</v>
      </c>
      <c r="H16" s="281"/>
      <c r="I16" s="283">
        <v>703</v>
      </c>
      <c r="J16" s="281"/>
      <c r="K16" s="281">
        <v>714</v>
      </c>
      <c r="L16" s="281"/>
      <c r="M16" s="281">
        <v>725</v>
      </c>
      <c r="N16" s="281"/>
      <c r="O16" s="282"/>
    </row>
    <row r="17" spans="1:14" s="122" customFormat="1" ht="22.5" customHeight="1">
      <c r="A17" s="420" t="s">
        <v>820</v>
      </c>
      <c r="B17" s="421"/>
      <c r="C17" s="422"/>
      <c r="D17" s="194" t="s">
        <v>637</v>
      </c>
      <c r="E17" s="128"/>
      <c r="F17" s="195">
        <v>39696.9</v>
      </c>
      <c r="G17" s="128"/>
      <c r="H17" s="195">
        <v>36792</v>
      </c>
      <c r="I17" s="128"/>
      <c r="J17" s="200">
        <v>39101.45</v>
      </c>
      <c r="K17" s="128"/>
      <c r="L17" s="284">
        <v>0.172165</v>
      </c>
      <c r="M17" s="128"/>
      <c r="N17" s="193">
        <v>0.151859</v>
      </c>
    </row>
    <row r="18" spans="1:14" s="122" customFormat="1" ht="32.25" customHeight="1">
      <c r="A18" s="420" t="s">
        <v>820</v>
      </c>
      <c r="B18" s="421"/>
      <c r="C18" s="422"/>
      <c r="D18" s="194" t="s">
        <v>637</v>
      </c>
      <c r="E18" s="128"/>
      <c r="F18" s="195">
        <v>25235.7</v>
      </c>
      <c r="G18" s="128"/>
      <c r="H18" s="195">
        <v>22488.58</v>
      </c>
      <c r="I18" s="128"/>
      <c r="J18" s="200">
        <v>24857.16</v>
      </c>
      <c r="K18" s="128"/>
      <c r="L18" s="284">
        <v>0.109447</v>
      </c>
      <c r="M18" s="128"/>
      <c r="N18" s="193">
        <v>0.096538</v>
      </c>
    </row>
    <row r="19" spans="1:14" s="122" customFormat="1" ht="31.5" customHeight="1">
      <c r="A19" s="420" t="s">
        <v>820</v>
      </c>
      <c r="B19" s="421"/>
      <c r="C19" s="422"/>
      <c r="D19" s="194" t="s">
        <v>638</v>
      </c>
      <c r="E19" s="128"/>
      <c r="F19" s="195">
        <v>86500</v>
      </c>
      <c r="G19" s="128"/>
      <c r="H19" s="195">
        <v>78946.56</v>
      </c>
      <c r="I19" s="128"/>
      <c r="J19" s="200">
        <v>84354.8</v>
      </c>
      <c r="K19" s="128"/>
      <c r="L19" s="284">
        <v>0.260985</v>
      </c>
      <c r="M19" s="128"/>
      <c r="N19" s="193">
        <v>0.32761</v>
      </c>
    </row>
    <row r="20" spans="1:14" s="122" customFormat="1" ht="32.25" customHeight="1">
      <c r="A20" s="420" t="s">
        <v>820</v>
      </c>
      <c r="B20" s="421"/>
      <c r="C20" s="422"/>
      <c r="D20" s="194" t="s">
        <v>639</v>
      </c>
      <c r="E20" s="128"/>
      <c r="F20" s="195">
        <v>21000</v>
      </c>
      <c r="G20" s="128"/>
      <c r="H20" s="195">
        <v>19338.76</v>
      </c>
      <c r="I20" s="128"/>
      <c r="J20" s="200">
        <v>19971</v>
      </c>
      <c r="K20" s="128"/>
      <c r="L20" s="284">
        <v>0.057083</v>
      </c>
      <c r="M20" s="128"/>
      <c r="N20" s="193">
        <v>0.077562</v>
      </c>
    </row>
    <row r="21" spans="1:14" s="122" customFormat="1" ht="27.75" customHeight="1">
      <c r="A21" s="420" t="s">
        <v>820</v>
      </c>
      <c r="B21" s="421"/>
      <c r="C21" s="422"/>
      <c r="D21" s="194" t="s">
        <v>640</v>
      </c>
      <c r="E21" s="128"/>
      <c r="F21" s="195">
        <v>262191.2</v>
      </c>
      <c r="G21" s="128"/>
      <c r="H21" s="195">
        <v>164872.44</v>
      </c>
      <c r="I21" s="128"/>
      <c r="J21" s="200">
        <v>219683.45</v>
      </c>
      <c r="K21" s="128"/>
      <c r="L21" s="284">
        <v>0.803976</v>
      </c>
      <c r="M21" s="128"/>
      <c r="N21" s="193">
        <v>0.853187</v>
      </c>
    </row>
    <row r="22" spans="1:14" s="122" customFormat="1" ht="32.25" customHeight="1">
      <c r="A22" s="420" t="s">
        <v>820</v>
      </c>
      <c r="B22" s="421"/>
      <c r="C22" s="422"/>
      <c r="D22" s="194" t="s">
        <v>640</v>
      </c>
      <c r="E22" s="128"/>
      <c r="F22" s="195">
        <v>132820.8</v>
      </c>
      <c r="G22" s="128"/>
      <c r="H22" s="195">
        <v>52537.56</v>
      </c>
      <c r="I22" s="128"/>
      <c r="J22" s="200">
        <v>111287.23</v>
      </c>
      <c r="K22" s="128"/>
      <c r="L22" s="284">
        <v>0.407278</v>
      </c>
      <c r="M22" s="128"/>
      <c r="N22" s="193">
        <v>0.432207</v>
      </c>
    </row>
    <row r="23" spans="1:14" s="122" customFormat="1" ht="28.5" customHeight="1">
      <c r="A23" s="420" t="s">
        <v>820</v>
      </c>
      <c r="B23" s="421"/>
      <c r="C23" s="422"/>
      <c r="D23" s="194" t="s">
        <v>641</v>
      </c>
      <c r="E23" s="128"/>
      <c r="F23" s="195">
        <v>356132.8</v>
      </c>
      <c r="G23" s="128"/>
      <c r="H23" s="195">
        <v>241468.57</v>
      </c>
      <c r="I23" s="128"/>
      <c r="J23" s="200">
        <v>299908.33</v>
      </c>
      <c r="K23" s="128"/>
      <c r="L23" s="284">
        <v>1.597368</v>
      </c>
      <c r="M23" s="128"/>
      <c r="N23" s="193">
        <v>1.164757</v>
      </c>
    </row>
    <row r="24" spans="1:14" s="122" customFormat="1" ht="27.75" customHeight="1">
      <c r="A24" s="420" t="s">
        <v>820</v>
      </c>
      <c r="B24" s="421"/>
      <c r="C24" s="422"/>
      <c r="D24" s="194" t="s">
        <v>641</v>
      </c>
      <c r="E24" s="128"/>
      <c r="F24" s="195">
        <v>243778.4</v>
      </c>
      <c r="G24" s="128"/>
      <c r="H24" s="195">
        <v>96018.76</v>
      </c>
      <c r="I24" s="128"/>
      <c r="J24" s="200">
        <v>205291.89</v>
      </c>
      <c r="K24" s="128"/>
      <c r="L24" s="284">
        <v>1.093423</v>
      </c>
      <c r="M24" s="128"/>
      <c r="N24" s="193">
        <v>0.797294</v>
      </c>
    </row>
    <row r="25" spans="1:14" s="122" customFormat="1" ht="25.5" customHeight="1">
      <c r="A25" s="420" t="s">
        <v>820</v>
      </c>
      <c r="B25" s="421"/>
      <c r="C25" s="422"/>
      <c r="D25" s="194" t="s">
        <v>642</v>
      </c>
      <c r="E25" s="128"/>
      <c r="F25" s="195">
        <v>173572.8</v>
      </c>
      <c r="G25" s="128"/>
      <c r="H25" s="195">
        <v>66324.82</v>
      </c>
      <c r="I25" s="128"/>
      <c r="J25" s="200">
        <v>145670.97</v>
      </c>
      <c r="K25" s="128"/>
      <c r="L25" s="284">
        <v>0.269371</v>
      </c>
      <c r="M25" s="128"/>
      <c r="N25" s="193">
        <v>0.565744</v>
      </c>
    </row>
    <row r="26" spans="1:14" s="122" customFormat="1" ht="28.5" customHeight="1">
      <c r="A26" s="420" t="s">
        <v>820</v>
      </c>
      <c r="B26" s="421"/>
      <c r="C26" s="422"/>
      <c r="D26" s="194" t="s">
        <v>642</v>
      </c>
      <c r="E26" s="128"/>
      <c r="F26" s="195">
        <v>689584.8</v>
      </c>
      <c r="G26" s="128"/>
      <c r="H26" s="195">
        <v>485987.2</v>
      </c>
      <c r="I26" s="128"/>
      <c r="J26" s="200">
        <v>578734.04</v>
      </c>
      <c r="K26" s="128"/>
      <c r="L26" s="284">
        <v>1.070179</v>
      </c>
      <c r="M26" s="128"/>
      <c r="N26" s="193">
        <v>2.247636</v>
      </c>
    </row>
    <row r="27" spans="1:14" s="122" customFormat="1" ht="33.75" customHeight="1">
      <c r="A27" s="420" t="s">
        <v>820</v>
      </c>
      <c r="B27" s="421"/>
      <c r="C27" s="422"/>
      <c r="D27" s="194" t="s">
        <v>643</v>
      </c>
      <c r="E27" s="128"/>
      <c r="F27" s="195">
        <v>273389.4</v>
      </c>
      <c r="G27" s="128"/>
      <c r="H27" s="195">
        <v>190275.5</v>
      </c>
      <c r="I27" s="128"/>
      <c r="J27" s="200">
        <v>227338.47</v>
      </c>
      <c r="K27" s="128"/>
      <c r="L27" s="284">
        <v>0.843884</v>
      </c>
      <c r="M27" s="128"/>
      <c r="N27" s="193">
        <v>0.882917</v>
      </c>
    </row>
    <row r="28" spans="1:14" s="122" customFormat="1" ht="33.75" customHeight="1">
      <c r="A28" s="420" t="s">
        <v>820</v>
      </c>
      <c r="B28" s="421"/>
      <c r="C28" s="422"/>
      <c r="D28" s="194" t="s">
        <v>643</v>
      </c>
      <c r="E28" s="128"/>
      <c r="F28" s="195">
        <v>341969.4</v>
      </c>
      <c r="G28" s="128"/>
      <c r="H28" s="195">
        <v>137980.02</v>
      </c>
      <c r="I28" s="128"/>
      <c r="J28" s="195">
        <v>284366.55</v>
      </c>
      <c r="K28" s="128"/>
      <c r="L28" s="284">
        <v>1.055573</v>
      </c>
      <c r="M28" s="128"/>
      <c r="N28" s="193">
        <v>1.104397</v>
      </c>
    </row>
    <row r="29" spans="1:14" s="122" customFormat="1" ht="33.75" customHeight="1">
      <c r="A29" s="420" t="s">
        <v>820</v>
      </c>
      <c r="B29" s="421"/>
      <c r="C29" s="422"/>
      <c r="D29" s="194" t="s">
        <v>644</v>
      </c>
      <c r="E29" s="128"/>
      <c r="F29" s="195">
        <v>338600</v>
      </c>
      <c r="G29" s="128"/>
      <c r="H29" s="195">
        <v>202930.47</v>
      </c>
      <c r="I29" s="128"/>
      <c r="J29" s="195">
        <v>274909.34</v>
      </c>
      <c r="K29" s="128"/>
      <c r="L29" s="284">
        <v>1.163421</v>
      </c>
      <c r="M29" s="128"/>
      <c r="N29" s="193">
        <v>1.067668</v>
      </c>
    </row>
    <row r="30" spans="1:14" s="122" customFormat="1" ht="33.75" customHeight="1">
      <c r="A30" s="420" t="s">
        <v>820</v>
      </c>
      <c r="B30" s="421"/>
      <c r="C30" s="422"/>
      <c r="D30" s="194" t="s">
        <v>644</v>
      </c>
      <c r="E30" s="128"/>
      <c r="F30" s="195">
        <v>197300</v>
      </c>
      <c r="G30" s="128"/>
      <c r="H30" s="195">
        <v>88703.83</v>
      </c>
      <c r="I30" s="128"/>
      <c r="J30" s="195">
        <v>160187.87</v>
      </c>
      <c r="K30" s="128"/>
      <c r="L30" s="284">
        <v>0.677918</v>
      </c>
      <c r="M30" s="128"/>
      <c r="N30" s="193">
        <v>0.622123</v>
      </c>
    </row>
    <row r="31" spans="1:14" s="122" customFormat="1" ht="33.75" customHeight="1">
      <c r="A31" s="420" t="s">
        <v>820</v>
      </c>
      <c r="B31" s="421"/>
      <c r="C31" s="422"/>
      <c r="D31" s="194" t="s">
        <v>645</v>
      </c>
      <c r="E31" s="128"/>
      <c r="F31" s="195">
        <v>170000</v>
      </c>
      <c r="G31" s="128"/>
      <c r="H31" s="195">
        <v>77226.65</v>
      </c>
      <c r="I31" s="128"/>
      <c r="J31" s="195">
        <v>139230</v>
      </c>
      <c r="K31" s="128"/>
      <c r="L31" s="284">
        <v>0.306584</v>
      </c>
      <c r="M31" s="128"/>
      <c r="N31" s="193">
        <v>0.540729</v>
      </c>
    </row>
    <row r="32" spans="1:14" s="122" customFormat="1" ht="33.75" customHeight="1">
      <c r="A32" s="420" t="s">
        <v>820</v>
      </c>
      <c r="B32" s="421"/>
      <c r="C32" s="422"/>
      <c r="D32" s="194" t="s">
        <v>645</v>
      </c>
      <c r="E32" s="128"/>
      <c r="F32" s="195">
        <v>365600</v>
      </c>
      <c r="G32" s="128"/>
      <c r="H32" s="195">
        <v>200673.51</v>
      </c>
      <c r="I32" s="128"/>
      <c r="J32" s="195">
        <v>299426.4</v>
      </c>
      <c r="K32" s="128"/>
      <c r="L32" s="284">
        <v>0.659337</v>
      </c>
      <c r="M32" s="128"/>
      <c r="N32" s="193">
        <v>1.162886</v>
      </c>
    </row>
    <row r="33" spans="1:14" s="122" customFormat="1" ht="33.75" customHeight="1">
      <c r="A33" s="420" t="s">
        <v>820</v>
      </c>
      <c r="B33" s="421"/>
      <c r="C33" s="422"/>
      <c r="D33" s="194" t="s">
        <v>646</v>
      </c>
      <c r="E33" s="128"/>
      <c r="F33" s="195">
        <v>183826</v>
      </c>
      <c r="G33" s="128"/>
      <c r="H33" s="195">
        <v>106177.38</v>
      </c>
      <c r="I33" s="128"/>
      <c r="J33" s="195">
        <v>146932.12</v>
      </c>
      <c r="K33" s="128"/>
      <c r="L33" s="284">
        <v>0.842532</v>
      </c>
      <c r="M33" s="128"/>
      <c r="N33" s="193">
        <v>0.570642</v>
      </c>
    </row>
    <row r="34" spans="1:14" s="122" customFormat="1" ht="33.75" customHeight="1">
      <c r="A34" s="420" t="s">
        <v>820</v>
      </c>
      <c r="B34" s="421"/>
      <c r="C34" s="422"/>
      <c r="D34" s="194" t="s">
        <v>647</v>
      </c>
      <c r="E34" s="128"/>
      <c r="F34" s="195">
        <v>224366</v>
      </c>
      <c r="G34" s="128"/>
      <c r="H34" s="195">
        <v>143584.54</v>
      </c>
      <c r="I34" s="128"/>
      <c r="J34" s="195">
        <v>167130.23</v>
      </c>
      <c r="K34" s="128"/>
      <c r="L34" s="284">
        <v>0.821805</v>
      </c>
      <c r="M34" s="128"/>
      <c r="N34" s="193">
        <v>0.649086</v>
      </c>
    </row>
    <row r="35" spans="1:14" s="122" customFormat="1" ht="33.75" customHeight="1">
      <c r="A35" s="420" t="s">
        <v>820</v>
      </c>
      <c r="B35" s="421"/>
      <c r="C35" s="422"/>
      <c r="D35" s="194" t="s">
        <v>648</v>
      </c>
      <c r="E35" s="128"/>
      <c r="F35" s="195">
        <v>264000</v>
      </c>
      <c r="G35" s="128"/>
      <c r="H35" s="195">
        <v>172450.02</v>
      </c>
      <c r="I35" s="128"/>
      <c r="J35" s="195">
        <v>189921.6</v>
      </c>
      <c r="K35" s="128"/>
      <c r="L35" s="284">
        <v>0.820255</v>
      </c>
      <c r="M35" s="128"/>
      <c r="N35" s="193">
        <v>0.737601</v>
      </c>
    </row>
    <row r="36" spans="1:14" s="122" customFormat="1" ht="14.25" customHeight="1">
      <c r="A36" s="425" t="s">
        <v>821</v>
      </c>
      <c r="B36" s="425"/>
      <c r="C36" s="425"/>
      <c r="D36" s="425"/>
      <c r="E36" s="281">
        <v>682</v>
      </c>
      <c r="F36" s="195">
        <f>SUM(F17:F35)</f>
        <v>4389564.2</v>
      </c>
      <c r="G36" s="128"/>
      <c r="H36" s="195">
        <f>SUM(H17:H35)</f>
        <v>2584777.17</v>
      </c>
      <c r="I36" s="128"/>
      <c r="J36" s="195">
        <f>SUM(J17:J35)</f>
        <v>3618302.9</v>
      </c>
      <c r="K36" s="128"/>
      <c r="L36" s="193">
        <f>SUM(L17:L35)</f>
        <v>13.032584</v>
      </c>
      <c r="M36" s="128"/>
      <c r="N36" s="193">
        <f>SUM(N17:N35)</f>
        <v>14.052443</v>
      </c>
    </row>
    <row r="37" spans="1:14" s="166" customFormat="1" ht="11.25">
      <c r="A37" s="424" t="s">
        <v>822</v>
      </c>
      <c r="B37" s="424"/>
      <c r="C37" s="424"/>
      <c r="D37" s="424"/>
      <c r="E37" s="281">
        <v>683</v>
      </c>
      <c r="F37" s="285"/>
      <c r="G37" s="218">
        <v>694</v>
      </c>
      <c r="H37" s="286"/>
      <c r="I37" s="214">
        <v>705</v>
      </c>
      <c r="J37" s="286"/>
      <c r="K37" s="287">
        <v>716</v>
      </c>
      <c r="L37" s="288"/>
      <c r="M37" s="229">
        <v>727</v>
      </c>
      <c r="N37" s="289"/>
    </row>
    <row r="38" spans="1:14" s="166" customFormat="1" ht="11.25">
      <c r="A38" s="423" t="s">
        <v>823</v>
      </c>
      <c r="B38" s="423"/>
      <c r="C38" s="423"/>
      <c r="D38" s="423"/>
      <c r="E38" s="290">
        <v>684</v>
      </c>
      <c r="F38" s="285"/>
      <c r="G38" s="218">
        <v>695</v>
      </c>
      <c r="H38" s="286"/>
      <c r="I38" s="214">
        <v>706</v>
      </c>
      <c r="J38" s="286"/>
      <c r="K38" s="287">
        <v>717</v>
      </c>
      <c r="L38" s="288"/>
      <c r="M38" s="229">
        <v>728</v>
      </c>
      <c r="N38" s="289"/>
    </row>
    <row r="39" spans="1:14" s="166" customFormat="1" ht="11.25">
      <c r="A39" s="423" t="s">
        <v>824</v>
      </c>
      <c r="B39" s="423"/>
      <c r="C39" s="423"/>
      <c r="D39" s="423"/>
      <c r="E39" s="290">
        <v>685</v>
      </c>
      <c r="F39" s="285"/>
      <c r="G39" s="218">
        <v>696</v>
      </c>
      <c r="H39" s="286"/>
      <c r="I39" s="214">
        <v>707</v>
      </c>
      <c r="J39" s="286"/>
      <c r="K39" s="287">
        <v>718</v>
      </c>
      <c r="L39" s="288"/>
      <c r="M39" s="229">
        <v>729</v>
      </c>
      <c r="N39" s="289"/>
    </row>
    <row r="40" spans="1:14" s="166" customFormat="1" ht="11.25">
      <c r="A40" s="423" t="s">
        <v>825</v>
      </c>
      <c r="B40" s="423"/>
      <c r="C40" s="423"/>
      <c r="D40" s="423"/>
      <c r="E40" s="290">
        <v>686</v>
      </c>
      <c r="F40" s="290"/>
      <c r="G40" s="218">
        <v>697</v>
      </c>
      <c r="H40" s="290"/>
      <c r="I40" s="218">
        <v>708</v>
      </c>
      <c r="J40" s="290"/>
      <c r="K40" s="225">
        <v>719</v>
      </c>
      <c r="L40" s="290"/>
      <c r="M40" s="218">
        <v>730</v>
      </c>
      <c r="N40" s="290"/>
    </row>
    <row r="41" spans="1:14" s="122" customFormat="1" ht="21" customHeight="1">
      <c r="A41" s="420" t="s">
        <v>826</v>
      </c>
      <c r="B41" s="421"/>
      <c r="C41" s="422"/>
      <c r="D41" s="194" t="s">
        <v>635</v>
      </c>
      <c r="E41" s="128"/>
      <c r="F41" s="195">
        <v>657158.88</v>
      </c>
      <c r="G41" s="128"/>
      <c r="H41" s="195">
        <v>600957.83</v>
      </c>
      <c r="I41" s="128"/>
      <c r="J41" s="195">
        <v>0</v>
      </c>
      <c r="K41" s="128"/>
      <c r="L41" s="193">
        <v>0.28</v>
      </c>
      <c r="M41" s="128"/>
      <c r="N41" s="193">
        <v>0</v>
      </c>
    </row>
    <row r="42" spans="1:14" s="122" customFormat="1" ht="29.25" customHeight="1">
      <c r="A42" s="420" t="s">
        <v>827</v>
      </c>
      <c r="B42" s="421"/>
      <c r="C42" s="422"/>
      <c r="D42" s="194" t="s">
        <v>636</v>
      </c>
      <c r="E42" s="128"/>
      <c r="F42" s="195">
        <v>764729.53</v>
      </c>
      <c r="G42" s="128"/>
      <c r="H42" s="195">
        <v>762746.06</v>
      </c>
      <c r="I42" s="128"/>
      <c r="J42" s="195">
        <v>757082.23</v>
      </c>
      <c r="K42" s="128"/>
      <c r="L42" s="193">
        <v>19.55</v>
      </c>
      <c r="M42" s="128"/>
      <c r="N42" s="193">
        <v>2.940289</v>
      </c>
    </row>
    <row r="43" spans="1:14" s="122" customFormat="1" ht="31.5" customHeight="1">
      <c r="A43" s="420" t="s">
        <v>827</v>
      </c>
      <c r="B43" s="421"/>
      <c r="C43" s="422"/>
      <c r="D43" s="194" t="s">
        <v>636</v>
      </c>
      <c r="E43" s="128"/>
      <c r="F43" s="195">
        <v>195583</v>
      </c>
      <c r="G43" s="128"/>
      <c r="H43" s="195">
        <v>208414.17</v>
      </c>
      <c r="I43" s="128"/>
      <c r="J43" s="195">
        <v>193627.17</v>
      </c>
      <c r="K43" s="128"/>
      <c r="L43" s="193">
        <v>5</v>
      </c>
      <c r="M43" s="128"/>
      <c r="N43" s="193">
        <v>0.751992</v>
      </c>
    </row>
    <row r="44" spans="1:14" s="166" customFormat="1" ht="11.25">
      <c r="A44" s="423" t="s">
        <v>828</v>
      </c>
      <c r="B44" s="423"/>
      <c r="C44" s="423"/>
      <c r="D44" s="423"/>
      <c r="E44" s="290">
        <v>687</v>
      </c>
      <c r="F44" s="230">
        <f>SUM(F41:F43)</f>
        <v>1617471.4100000001</v>
      </c>
      <c r="G44" s="218">
        <v>698</v>
      </c>
      <c r="H44" s="227">
        <f>SUM(H41:H43)</f>
        <v>1572118.06</v>
      </c>
      <c r="I44" s="214">
        <v>709</v>
      </c>
      <c r="J44" s="227">
        <f>SUM(J41:J43)</f>
        <v>950709.4</v>
      </c>
      <c r="K44" s="287">
        <v>720</v>
      </c>
      <c r="L44" s="288"/>
      <c r="M44" s="229">
        <v>731</v>
      </c>
      <c r="N44" s="291">
        <f>SUM(N41:N43)</f>
        <v>3.692281</v>
      </c>
    </row>
    <row r="45" spans="1:14" s="166" customFormat="1" ht="11.25">
      <c r="A45" s="424" t="s">
        <v>829</v>
      </c>
      <c r="B45" s="424"/>
      <c r="C45" s="424"/>
      <c r="D45" s="424"/>
      <c r="E45" s="290">
        <v>688</v>
      </c>
      <c r="F45" s="230">
        <f>SUM(F36+F44)</f>
        <v>6007035.61</v>
      </c>
      <c r="G45" s="218">
        <v>699</v>
      </c>
      <c r="H45" s="227">
        <f>SUM(H36+H44)</f>
        <v>4156895.23</v>
      </c>
      <c r="I45" s="214">
        <v>710</v>
      </c>
      <c r="J45" s="227">
        <f>SUM(J36+J44)</f>
        <v>4569012.3</v>
      </c>
      <c r="K45" s="287">
        <v>721</v>
      </c>
      <c r="L45" s="288"/>
      <c r="M45" s="229">
        <v>732</v>
      </c>
      <c r="N45" s="238">
        <f>N36+N44</f>
        <v>17.744724</v>
      </c>
    </row>
    <row r="46" s="122" customFormat="1" ht="12.75"/>
    <row r="47" spans="1:15" ht="12.75">
      <c r="A47" s="277" t="s">
        <v>788</v>
      </c>
      <c r="B47" s="277"/>
      <c r="C47" s="277"/>
      <c r="D47" s="159"/>
      <c r="E47" s="121"/>
      <c r="F47" s="160"/>
      <c r="G47" s="121"/>
      <c r="H47" s="121"/>
      <c r="I47" s="121"/>
      <c r="J47" s="160"/>
      <c r="K47" s="121"/>
      <c r="L47" s="243" t="s">
        <v>789</v>
      </c>
      <c r="M47" s="158"/>
      <c r="N47" s="241"/>
      <c r="O47" s="248"/>
    </row>
    <row r="48" spans="1:15" ht="12.75">
      <c r="A48" s="277"/>
      <c r="B48" s="277"/>
      <c r="C48" s="277"/>
      <c r="D48" s="159"/>
      <c r="E48" s="121"/>
      <c r="F48" s="160"/>
      <c r="G48" s="121"/>
      <c r="H48" s="121"/>
      <c r="I48" s="121"/>
      <c r="J48" s="160"/>
      <c r="K48" s="121"/>
      <c r="L48" s="158"/>
      <c r="M48" s="158"/>
      <c r="N48" s="241"/>
      <c r="O48" s="248"/>
    </row>
    <row r="49" spans="1:15" ht="12.75">
      <c r="A49" s="277"/>
      <c r="B49" s="277"/>
      <c r="C49" s="277"/>
      <c r="D49" s="159"/>
      <c r="E49" s="121"/>
      <c r="F49" s="160"/>
      <c r="G49" s="121"/>
      <c r="H49" s="242"/>
      <c r="I49" s="242"/>
      <c r="J49" s="160"/>
      <c r="K49" s="121"/>
      <c r="L49" s="158"/>
      <c r="M49" s="158"/>
      <c r="O49" s="277"/>
    </row>
    <row r="50" spans="1:15" ht="12.75">
      <c r="A50" s="248"/>
      <c r="B50" s="248"/>
      <c r="C50" s="248"/>
      <c r="D50" s="244"/>
      <c r="E50" s="166"/>
      <c r="F50" s="245"/>
      <c r="G50" s="166"/>
      <c r="H50" s="166"/>
      <c r="I50" s="166"/>
      <c r="J50" s="245"/>
      <c r="K50" s="166"/>
      <c r="L50" s="158"/>
      <c r="M50" s="158"/>
      <c r="N50" s="241"/>
      <c r="O50" s="248"/>
    </row>
    <row r="51" spans="12:13" ht="12.75">
      <c r="L51" s="158"/>
      <c r="M51" s="158"/>
    </row>
  </sheetData>
  <sheetProtection/>
  <mergeCells count="47">
    <mergeCell ref="F8:F11"/>
    <mergeCell ref="G8:G12"/>
    <mergeCell ref="H8:H11"/>
    <mergeCell ref="I8:I12"/>
    <mergeCell ref="J8:J11"/>
    <mergeCell ref="K8:K12"/>
    <mergeCell ref="L8:L11"/>
    <mergeCell ref="M8:M12"/>
    <mergeCell ref="N8:N11"/>
    <mergeCell ref="A9:C11"/>
    <mergeCell ref="D9:D11"/>
    <mergeCell ref="A12:D12"/>
    <mergeCell ref="A8:D8"/>
    <mergeCell ref="E8:E12"/>
    <mergeCell ref="A13:D13"/>
    <mergeCell ref="A14:D14"/>
    <mergeCell ref="A15:D15"/>
    <mergeCell ref="A16:D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D36"/>
    <mergeCell ref="A43:C43"/>
    <mergeCell ref="A44:D44"/>
    <mergeCell ref="A45:D45"/>
    <mergeCell ref="A37:D37"/>
    <mergeCell ref="A38:D38"/>
    <mergeCell ref="A39:D39"/>
    <mergeCell ref="A40:D40"/>
    <mergeCell ref="A41:C41"/>
    <mergeCell ref="A42:C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61">
      <selection activeCell="C6" sqref="C6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113" t="s">
        <v>490</v>
      </c>
      <c r="B1" s="4"/>
    </row>
    <row r="2" spans="1:2" ht="12.75">
      <c r="A2" s="4" t="s">
        <v>329</v>
      </c>
      <c r="B2" s="4"/>
    </row>
    <row r="3" spans="1:2" ht="12.75">
      <c r="A3" s="113" t="s">
        <v>491</v>
      </c>
      <c r="B3" s="4"/>
    </row>
    <row r="4" spans="1:2" ht="12.75">
      <c r="A4" s="4" t="s">
        <v>482</v>
      </c>
      <c r="B4" s="4"/>
    </row>
    <row r="5" spans="1:2" ht="12.75">
      <c r="A5" s="4" t="s">
        <v>330</v>
      </c>
      <c r="B5" s="4"/>
    </row>
    <row r="6" spans="1:2" ht="12.75">
      <c r="A6" s="4" t="s">
        <v>331</v>
      </c>
      <c r="B6" s="4"/>
    </row>
    <row r="7" spans="1:2" ht="12.75">
      <c r="A7" s="4"/>
      <c r="B7" s="4"/>
    </row>
    <row r="8" spans="1:5" ht="12.75">
      <c r="A8" s="292" t="s">
        <v>236</v>
      </c>
      <c r="B8" s="292"/>
      <c r="C8" s="292"/>
      <c r="D8" s="292"/>
      <c r="E8" s="292"/>
    </row>
    <row r="9" spans="1:5" ht="14.25" customHeight="1">
      <c r="A9" s="293" t="s">
        <v>237</v>
      </c>
      <c r="B9" s="293"/>
      <c r="C9" s="293"/>
      <c r="D9" s="293"/>
      <c r="E9" s="293"/>
    </row>
    <row r="10" spans="1:5" ht="14.25" customHeight="1">
      <c r="A10" s="293" t="s">
        <v>487</v>
      </c>
      <c r="B10" s="293"/>
      <c r="C10" s="293"/>
      <c r="D10" s="293"/>
      <c r="E10" s="293"/>
    </row>
    <row r="11" ht="12.75">
      <c r="E11" s="4" t="s">
        <v>9</v>
      </c>
    </row>
    <row r="12" spans="1:5" ht="22.5">
      <c r="A12" s="6" t="s">
        <v>0</v>
      </c>
      <c r="B12" s="6" t="s">
        <v>10</v>
      </c>
      <c r="C12" s="6" t="s">
        <v>2</v>
      </c>
      <c r="D12" s="6" t="s">
        <v>3</v>
      </c>
      <c r="E12" s="6" t="s">
        <v>4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59"/>
      <c r="B14" s="24" t="s">
        <v>328</v>
      </c>
      <c r="C14" s="7">
        <v>201</v>
      </c>
      <c r="D14" s="43"/>
      <c r="E14" s="97"/>
    </row>
    <row r="15" spans="1:5" ht="12.75">
      <c r="A15" s="6"/>
      <c r="B15" s="24" t="s">
        <v>326</v>
      </c>
      <c r="C15" s="9" t="s">
        <v>97</v>
      </c>
      <c r="D15" s="27">
        <f>SUM(D16:D19)</f>
        <v>361683</v>
      </c>
      <c r="E15" s="27">
        <f>SUM(E16:E19)</f>
        <v>822011</v>
      </c>
    </row>
    <row r="16" spans="1:8" ht="12.75">
      <c r="A16" s="6">
        <v>700</v>
      </c>
      <c r="B16" s="2" t="s">
        <v>238</v>
      </c>
      <c r="C16" s="9" t="s">
        <v>98</v>
      </c>
      <c r="D16" s="44">
        <v>282973</v>
      </c>
      <c r="E16" s="44">
        <v>749988</v>
      </c>
      <c r="H16" s="39"/>
    </row>
    <row r="17" spans="1:5" ht="22.5">
      <c r="A17" s="6" t="s">
        <v>239</v>
      </c>
      <c r="B17" s="3" t="s">
        <v>240</v>
      </c>
      <c r="C17" s="9" t="s">
        <v>99</v>
      </c>
      <c r="D17" s="44">
        <v>74703</v>
      </c>
      <c r="E17" s="44">
        <v>72023</v>
      </c>
    </row>
    <row r="18" spans="1:8" ht="12.75">
      <c r="A18" s="6">
        <v>703</v>
      </c>
      <c r="B18" s="2" t="s">
        <v>241</v>
      </c>
      <c r="C18" s="9" t="s">
        <v>100</v>
      </c>
      <c r="D18" s="44"/>
      <c r="E18" s="44"/>
      <c r="H18" s="39"/>
    </row>
    <row r="19" spans="1:5" ht="12.75">
      <c r="A19" s="6">
        <v>709</v>
      </c>
      <c r="B19" s="56" t="s">
        <v>242</v>
      </c>
      <c r="C19" s="9" t="s">
        <v>101</v>
      </c>
      <c r="D19" s="44">
        <v>4007</v>
      </c>
      <c r="E19" s="44"/>
    </row>
    <row r="20" spans="1:5" ht="12.75">
      <c r="A20" s="6"/>
      <c r="B20" s="57" t="s">
        <v>327</v>
      </c>
      <c r="C20" s="9" t="s">
        <v>102</v>
      </c>
      <c r="D20" s="44">
        <f>SUM(D21:D24)</f>
        <v>0</v>
      </c>
      <c r="E20" s="44">
        <f>SUM(E21:E24)</f>
        <v>9979</v>
      </c>
    </row>
    <row r="21" spans="1:5" ht="12.75">
      <c r="A21" s="6">
        <v>710</v>
      </c>
      <c r="B21" s="62" t="s">
        <v>243</v>
      </c>
      <c r="C21" s="9" t="s">
        <v>103</v>
      </c>
      <c r="D21" s="27"/>
      <c r="E21" s="27">
        <v>9979</v>
      </c>
    </row>
    <row r="22" spans="1:5" ht="12.75">
      <c r="A22" s="6">
        <v>711</v>
      </c>
      <c r="B22" s="3" t="s">
        <v>244</v>
      </c>
      <c r="C22" s="9" t="s">
        <v>104</v>
      </c>
      <c r="D22" s="27"/>
      <c r="E22" s="27"/>
    </row>
    <row r="23" spans="1:5" ht="12.75">
      <c r="A23" s="6">
        <v>712</v>
      </c>
      <c r="B23" s="3" t="s">
        <v>245</v>
      </c>
      <c r="C23" s="9" t="s">
        <v>105</v>
      </c>
      <c r="D23" s="27"/>
      <c r="E23" s="27"/>
    </row>
    <row r="24" spans="1:5" ht="12.75" customHeight="1">
      <c r="A24" s="6">
        <v>719</v>
      </c>
      <c r="B24" s="56" t="s">
        <v>246</v>
      </c>
      <c r="C24" s="9" t="s">
        <v>106</v>
      </c>
      <c r="D24" s="44"/>
      <c r="E24" s="44"/>
    </row>
    <row r="25" spans="1:5" ht="12.75">
      <c r="A25" s="60">
        <v>73</v>
      </c>
      <c r="B25" s="24" t="s">
        <v>247</v>
      </c>
      <c r="C25" s="9" t="s">
        <v>107</v>
      </c>
      <c r="D25" s="44">
        <f>SUM(D26:D32)</f>
        <v>50826</v>
      </c>
      <c r="E25" s="44">
        <f>SUM(E26:E32)</f>
        <v>152282</v>
      </c>
    </row>
    <row r="26" spans="1:5" ht="12.75">
      <c r="A26" s="6">
        <v>600</v>
      </c>
      <c r="B26" s="2" t="s">
        <v>248</v>
      </c>
      <c r="C26" s="9" t="s">
        <v>108</v>
      </c>
      <c r="D26" s="44">
        <v>35964</v>
      </c>
      <c r="E26" s="44">
        <v>135822</v>
      </c>
    </row>
    <row r="27" spans="1:5" ht="12.75">
      <c r="A27" s="6">
        <v>601</v>
      </c>
      <c r="B27" s="2" t="s">
        <v>249</v>
      </c>
      <c r="C27" s="9" t="s">
        <v>109</v>
      </c>
      <c r="D27" s="44"/>
      <c r="E27" s="44">
        <v>1001</v>
      </c>
    </row>
    <row r="28" spans="1:5" ht="12.75">
      <c r="A28" s="6">
        <v>602</v>
      </c>
      <c r="B28" s="56" t="s">
        <v>250</v>
      </c>
      <c r="C28" s="9" t="s">
        <v>110</v>
      </c>
      <c r="D28" s="44"/>
      <c r="E28" s="44"/>
    </row>
    <row r="29" spans="1:5" ht="12.75">
      <c r="A29" s="6">
        <v>603</v>
      </c>
      <c r="B29" s="2" t="s">
        <v>251</v>
      </c>
      <c r="C29" s="9" t="s">
        <v>111</v>
      </c>
      <c r="D29" s="44">
        <v>5970</v>
      </c>
      <c r="E29" s="44">
        <v>7960</v>
      </c>
    </row>
    <row r="30" spans="1:5" ht="12.75">
      <c r="A30" s="6">
        <v>605</v>
      </c>
      <c r="B30" s="56" t="s">
        <v>252</v>
      </c>
      <c r="C30" s="9" t="s">
        <v>112</v>
      </c>
      <c r="D30" s="44">
        <v>2135</v>
      </c>
      <c r="E30" s="44">
        <v>5240</v>
      </c>
    </row>
    <row r="31" spans="1:5" ht="12.75">
      <c r="A31" s="6">
        <v>607</v>
      </c>
      <c r="B31" s="56" t="s">
        <v>253</v>
      </c>
      <c r="C31" s="9" t="s">
        <v>113</v>
      </c>
      <c r="D31" s="44"/>
      <c r="E31" s="44"/>
    </row>
    <row r="32" spans="1:5" ht="22.5">
      <c r="A32" s="6" t="s">
        <v>255</v>
      </c>
      <c r="B32" s="56" t="s">
        <v>254</v>
      </c>
      <c r="C32" s="9" t="s">
        <v>114</v>
      </c>
      <c r="D32" s="44">
        <f>1404+1201+4151+1</f>
        <v>6757</v>
      </c>
      <c r="E32" s="44">
        <v>2259</v>
      </c>
    </row>
    <row r="33" spans="1:5" ht="12.75">
      <c r="A33" s="6"/>
      <c r="B33" s="24" t="s">
        <v>256</v>
      </c>
      <c r="C33" s="9" t="s">
        <v>115</v>
      </c>
      <c r="D33" s="27">
        <f>SUM(D34:D37)</f>
        <v>802543</v>
      </c>
      <c r="E33" s="27">
        <f>SUM(E34:E37)</f>
        <v>0</v>
      </c>
    </row>
    <row r="34" spans="1:5" ht="12.75">
      <c r="A34" s="6">
        <v>610</v>
      </c>
      <c r="B34" s="2" t="s">
        <v>257</v>
      </c>
      <c r="C34" s="9" t="s">
        <v>116</v>
      </c>
      <c r="D34" s="27">
        <v>802543</v>
      </c>
      <c r="E34" s="27"/>
    </row>
    <row r="35" spans="1:5" ht="12.75">
      <c r="A35" s="6">
        <v>611</v>
      </c>
      <c r="B35" s="2" t="s">
        <v>258</v>
      </c>
      <c r="C35" s="9" t="s">
        <v>117</v>
      </c>
      <c r="D35" s="27"/>
      <c r="E35" s="27"/>
    </row>
    <row r="36" spans="1:5" ht="12.75">
      <c r="A36" s="6">
        <v>612</v>
      </c>
      <c r="B36" s="2" t="s">
        <v>259</v>
      </c>
      <c r="C36" s="9" t="s">
        <v>118</v>
      </c>
      <c r="D36" s="27"/>
      <c r="E36" s="27"/>
    </row>
    <row r="37" spans="1:5" ht="12.75">
      <c r="A37" s="6">
        <v>619</v>
      </c>
      <c r="B37" s="2" t="s">
        <v>260</v>
      </c>
      <c r="C37" s="9" t="s">
        <v>119</v>
      </c>
      <c r="D37" s="27"/>
      <c r="E37" s="27"/>
    </row>
    <row r="38" spans="1:5" ht="22.5">
      <c r="A38" s="6"/>
      <c r="B38" s="48" t="s">
        <v>276</v>
      </c>
      <c r="C38" s="9" t="s">
        <v>120</v>
      </c>
      <c r="D38" s="27"/>
      <c r="E38" s="27">
        <f>E15-E25+E20</f>
        <v>679708</v>
      </c>
    </row>
    <row r="39" spans="1:5" ht="12.75">
      <c r="A39" s="6"/>
      <c r="B39" s="2" t="s">
        <v>261</v>
      </c>
      <c r="C39" s="9" t="s">
        <v>121</v>
      </c>
      <c r="D39" s="27">
        <f>D25+D33-D15</f>
        <v>491686</v>
      </c>
      <c r="E39" s="27"/>
    </row>
    <row r="40" spans="1:5" ht="12.75">
      <c r="A40" s="6"/>
      <c r="B40" s="24" t="s">
        <v>262</v>
      </c>
      <c r="C40" s="9" t="s">
        <v>122</v>
      </c>
      <c r="D40" s="27">
        <f>SUM(D41+D42)</f>
        <v>0</v>
      </c>
      <c r="E40" s="27">
        <f>SUM(E41+E42)</f>
        <v>0</v>
      </c>
    </row>
    <row r="41" spans="1:5" ht="12.75">
      <c r="A41" s="6">
        <v>730</v>
      </c>
      <c r="B41" s="2" t="s">
        <v>263</v>
      </c>
      <c r="C41" s="9" t="s">
        <v>123</v>
      </c>
      <c r="D41" s="27"/>
      <c r="E41" s="27"/>
    </row>
    <row r="42" spans="1:5" ht="12.75">
      <c r="A42" s="6">
        <v>731</v>
      </c>
      <c r="B42" s="3" t="s">
        <v>264</v>
      </c>
      <c r="C42" s="9" t="s">
        <v>124</v>
      </c>
      <c r="D42" s="27"/>
      <c r="E42" s="27"/>
    </row>
    <row r="43" spans="1:5" ht="12.75">
      <c r="A43" s="6"/>
      <c r="B43" s="24" t="s">
        <v>265</v>
      </c>
      <c r="C43" s="9" t="s">
        <v>125</v>
      </c>
      <c r="D43" s="27">
        <f>D44+D45</f>
        <v>0</v>
      </c>
      <c r="E43" s="27">
        <f>E44+E45</f>
        <v>0</v>
      </c>
    </row>
    <row r="44" spans="1:5" ht="12.75">
      <c r="A44" s="6">
        <v>630</v>
      </c>
      <c r="B44" s="2" t="s">
        <v>266</v>
      </c>
      <c r="C44" s="9" t="s">
        <v>126</v>
      </c>
      <c r="D44" s="27"/>
      <c r="E44" s="27"/>
    </row>
    <row r="45" spans="1:5" ht="12.75">
      <c r="A45" s="61">
        <v>631</v>
      </c>
      <c r="B45" s="2" t="s">
        <v>267</v>
      </c>
      <c r="C45" s="9" t="s">
        <v>127</v>
      </c>
      <c r="D45" s="27"/>
      <c r="E45" s="27"/>
    </row>
    <row r="46" spans="1:5" ht="33.75" customHeight="1">
      <c r="A46" s="6"/>
      <c r="B46" s="48" t="s">
        <v>268</v>
      </c>
      <c r="C46" s="9" t="s">
        <v>298</v>
      </c>
      <c r="D46" s="52">
        <f>D38</f>
        <v>0</v>
      </c>
      <c r="E46" s="52">
        <f>E38</f>
        <v>679708</v>
      </c>
    </row>
    <row r="47" spans="1:5" ht="12.75">
      <c r="A47" s="6"/>
      <c r="B47" s="3" t="s">
        <v>269</v>
      </c>
      <c r="C47" s="9" t="s">
        <v>299</v>
      </c>
      <c r="D47" s="52">
        <f>D39-D40</f>
        <v>491686</v>
      </c>
      <c r="E47" s="52">
        <f>E39-E40</f>
        <v>0</v>
      </c>
    </row>
    <row r="48" spans="1:5" ht="12.75">
      <c r="A48" s="6"/>
      <c r="B48" s="24" t="s">
        <v>270</v>
      </c>
      <c r="C48" s="9" t="s">
        <v>300</v>
      </c>
      <c r="D48" s="52"/>
      <c r="E48" s="52"/>
    </row>
    <row r="49" spans="1:5" ht="12.75">
      <c r="A49" s="6">
        <v>821</v>
      </c>
      <c r="B49" s="2" t="s">
        <v>271</v>
      </c>
      <c r="C49" s="9" t="s">
        <v>301</v>
      </c>
      <c r="D49" s="27"/>
      <c r="E49" s="27"/>
    </row>
    <row r="50" spans="1:5" ht="12.75">
      <c r="A50" s="6" t="s">
        <v>272</v>
      </c>
      <c r="B50" s="2" t="s">
        <v>273</v>
      </c>
      <c r="C50" s="9" t="s">
        <v>302</v>
      </c>
      <c r="D50" s="27"/>
      <c r="E50" s="27"/>
    </row>
    <row r="51" spans="1:5" ht="12.75">
      <c r="A51" s="6" t="s">
        <v>272</v>
      </c>
      <c r="B51" s="2" t="s">
        <v>274</v>
      </c>
      <c r="C51" s="9" t="s">
        <v>303</v>
      </c>
      <c r="D51" s="27"/>
      <c r="E51" s="27"/>
    </row>
    <row r="52" spans="1:5" ht="27.75" customHeight="1">
      <c r="A52" s="6"/>
      <c r="B52" s="48" t="s">
        <v>275</v>
      </c>
      <c r="C52" s="9" t="s">
        <v>304</v>
      </c>
      <c r="D52" s="27">
        <f>D46</f>
        <v>0</v>
      </c>
      <c r="E52" s="27">
        <f>E46</f>
        <v>679708</v>
      </c>
    </row>
    <row r="53" spans="1:5" ht="12.75">
      <c r="A53" s="6"/>
      <c r="B53" s="2" t="s">
        <v>277</v>
      </c>
      <c r="C53" s="9" t="s">
        <v>305</v>
      </c>
      <c r="D53" s="27">
        <f>D47</f>
        <v>491686</v>
      </c>
      <c r="E53" s="27">
        <f>E47</f>
        <v>0</v>
      </c>
    </row>
    <row r="54" spans="1:5" ht="22.5">
      <c r="A54" s="6"/>
      <c r="B54" s="48" t="s">
        <v>278</v>
      </c>
      <c r="C54" s="9" t="s">
        <v>306</v>
      </c>
      <c r="D54" s="27">
        <f>SUM(D55:D60)</f>
        <v>411545</v>
      </c>
      <c r="E54" s="27">
        <f>SUM(E55:E60)</f>
        <v>403463</v>
      </c>
    </row>
    <row r="55" spans="1:5" ht="12.75">
      <c r="A55" s="6">
        <v>720</v>
      </c>
      <c r="B55" s="2" t="s">
        <v>279</v>
      </c>
      <c r="C55" s="9" t="s">
        <v>307</v>
      </c>
      <c r="D55" s="27">
        <v>411545</v>
      </c>
      <c r="E55" s="27">
        <v>403463</v>
      </c>
    </row>
    <row r="56" spans="1:5" ht="22.5">
      <c r="A56" s="6">
        <v>721</v>
      </c>
      <c r="B56" s="58" t="s">
        <v>280</v>
      </c>
      <c r="C56" s="9" t="s">
        <v>308</v>
      </c>
      <c r="D56" s="27"/>
      <c r="E56" s="27"/>
    </row>
    <row r="57" spans="1:5" ht="22.5">
      <c r="A57" s="6">
        <v>722</v>
      </c>
      <c r="B57" s="58" t="s">
        <v>282</v>
      </c>
      <c r="C57" s="9" t="s">
        <v>309</v>
      </c>
      <c r="D57" s="27"/>
      <c r="E57" s="27"/>
    </row>
    <row r="58" spans="1:5" ht="22.5">
      <c r="A58" s="61">
        <v>723</v>
      </c>
      <c r="B58" s="58" t="s">
        <v>281</v>
      </c>
      <c r="C58" s="9" t="s">
        <v>310</v>
      </c>
      <c r="D58" s="27"/>
      <c r="E58" s="27"/>
    </row>
    <row r="59" spans="1:5" ht="12.75">
      <c r="A59" s="6">
        <v>724</v>
      </c>
      <c r="B59" s="58" t="s">
        <v>283</v>
      </c>
      <c r="C59" s="9" t="s">
        <v>311</v>
      </c>
      <c r="D59" s="27"/>
      <c r="E59" s="27"/>
    </row>
    <row r="60" spans="1:5" ht="12.75">
      <c r="A60" s="6">
        <v>729</v>
      </c>
      <c r="B60" s="2" t="s">
        <v>284</v>
      </c>
      <c r="C60" s="9" t="s">
        <v>312</v>
      </c>
      <c r="D60" s="27"/>
      <c r="E60" s="27"/>
    </row>
    <row r="61" spans="1:5" ht="12.75">
      <c r="A61" s="6"/>
      <c r="B61" s="48" t="s">
        <v>285</v>
      </c>
      <c r="C61" s="9" t="s">
        <v>313</v>
      </c>
      <c r="D61" s="27">
        <f>SUM(D62:D67)</f>
        <v>1806008</v>
      </c>
      <c r="E61" s="27">
        <f>SUM(E62:E67)</f>
        <v>1117816</v>
      </c>
    </row>
    <row r="62" spans="1:5" ht="12.75">
      <c r="A62" s="6">
        <v>620</v>
      </c>
      <c r="B62" s="58" t="s">
        <v>286</v>
      </c>
      <c r="C62" s="9" t="s">
        <v>314</v>
      </c>
      <c r="D62" s="27">
        <v>1806008</v>
      </c>
      <c r="E62" s="27">
        <v>1117816</v>
      </c>
    </row>
    <row r="63" spans="1:5" ht="22.5">
      <c r="A63" s="61">
        <v>621</v>
      </c>
      <c r="B63" s="58" t="s">
        <v>287</v>
      </c>
      <c r="C63" s="9" t="s">
        <v>315</v>
      </c>
      <c r="D63" s="27"/>
      <c r="E63" s="27"/>
    </row>
    <row r="64" spans="1:5" ht="22.5">
      <c r="A64" s="6">
        <v>622</v>
      </c>
      <c r="B64" s="58" t="s">
        <v>288</v>
      </c>
      <c r="C64" s="9" t="s">
        <v>316</v>
      </c>
      <c r="D64" s="27"/>
      <c r="E64" s="27"/>
    </row>
    <row r="65" spans="1:5" ht="22.5">
      <c r="A65" s="6">
        <v>623</v>
      </c>
      <c r="B65" s="58" t="s">
        <v>289</v>
      </c>
      <c r="C65" s="9" t="s">
        <v>317</v>
      </c>
      <c r="D65" s="27"/>
      <c r="E65" s="27"/>
    </row>
    <row r="66" spans="1:5" ht="12.75">
      <c r="A66" s="6">
        <v>624</v>
      </c>
      <c r="B66" s="58" t="s">
        <v>290</v>
      </c>
      <c r="C66" s="9" t="s">
        <v>318</v>
      </c>
      <c r="D66" s="27"/>
      <c r="E66" s="27"/>
    </row>
    <row r="67" spans="1:5" ht="12.75">
      <c r="A67" s="6">
        <v>629</v>
      </c>
      <c r="B67" s="58" t="s">
        <v>291</v>
      </c>
      <c r="C67" s="9" t="s">
        <v>319</v>
      </c>
      <c r="D67" s="27"/>
      <c r="E67" s="27"/>
    </row>
    <row r="68" spans="1:5" ht="22.5">
      <c r="A68" s="61"/>
      <c r="B68" s="48" t="s">
        <v>292</v>
      </c>
      <c r="C68" s="9" t="s">
        <v>320</v>
      </c>
      <c r="D68" s="27"/>
      <c r="E68" s="27"/>
    </row>
    <row r="69" spans="1:5" ht="12.75">
      <c r="A69" s="6"/>
      <c r="B69" s="58" t="s">
        <v>293</v>
      </c>
      <c r="C69" s="9" t="s">
        <v>321</v>
      </c>
      <c r="D69" s="27">
        <f>D62-D54</f>
        <v>1394463</v>
      </c>
      <c r="E69" s="27">
        <f>E61-E54</f>
        <v>714353</v>
      </c>
    </row>
    <row r="70" spans="1:5" ht="33.75">
      <c r="A70" s="6"/>
      <c r="B70" s="48" t="s">
        <v>294</v>
      </c>
      <c r="C70" s="9" t="s">
        <v>322</v>
      </c>
      <c r="D70" s="27">
        <v>0</v>
      </c>
      <c r="E70" s="27">
        <v>0</v>
      </c>
    </row>
    <row r="71" spans="1:5" ht="12.75">
      <c r="A71" s="6"/>
      <c r="B71" s="58" t="s">
        <v>295</v>
      </c>
      <c r="C71" s="9" t="s">
        <v>323</v>
      </c>
      <c r="D71" s="27">
        <f>D53+D69</f>
        <v>1886149</v>
      </c>
      <c r="E71" s="27">
        <f>-E52+E69</f>
        <v>34645</v>
      </c>
    </row>
    <row r="72" spans="1:5" ht="12.75">
      <c r="A72" s="6"/>
      <c r="B72" s="58" t="s">
        <v>296</v>
      </c>
      <c r="C72" s="9" t="s">
        <v>324</v>
      </c>
      <c r="D72" s="27"/>
      <c r="E72" s="27"/>
    </row>
    <row r="73" spans="1:5" ht="12.75">
      <c r="A73" s="61"/>
      <c r="B73" s="58" t="s">
        <v>297</v>
      </c>
      <c r="C73" s="9" t="s">
        <v>325</v>
      </c>
      <c r="D73" s="27"/>
      <c r="E73" s="27"/>
    </row>
    <row r="74" spans="5:10" ht="12.75">
      <c r="E74" s="50"/>
      <c r="F74" s="4"/>
      <c r="G74" s="4"/>
      <c r="H74" s="4"/>
      <c r="I74" s="4"/>
      <c r="J74" s="4"/>
    </row>
    <row r="75" spans="1:10" ht="26.25" customHeight="1">
      <c r="A75" s="113" t="s">
        <v>486</v>
      </c>
      <c r="D75" s="294" t="s">
        <v>235</v>
      </c>
      <c r="E75" s="294"/>
      <c r="F75" s="4"/>
      <c r="G75" s="4"/>
      <c r="H75" s="4"/>
      <c r="I75" s="4"/>
      <c r="J75" s="4"/>
    </row>
    <row r="76" spans="1:10" ht="12.75">
      <c r="A76" s="113" t="s">
        <v>484</v>
      </c>
      <c r="B76" s="115" t="s">
        <v>79</v>
      </c>
      <c r="D76" s="114"/>
      <c r="F76" s="4"/>
      <c r="G76" s="4"/>
      <c r="H76" s="4"/>
      <c r="I76" s="4"/>
      <c r="J76" s="4"/>
    </row>
    <row r="77" spans="1:10" ht="12.75">
      <c r="A77" s="113" t="s">
        <v>485</v>
      </c>
      <c r="D77" s="54"/>
      <c r="E77" s="55"/>
      <c r="F77" s="4"/>
      <c r="G77" s="4"/>
      <c r="H77" s="4"/>
      <c r="I77" s="4"/>
      <c r="J77" s="4"/>
    </row>
    <row r="78" spans="4:10" ht="12.75">
      <c r="D78" s="49"/>
      <c r="E78" s="50"/>
      <c r="F78" s="4"/>
      <c r="G78" s="4"/>
      <c r="H78" s="4"/>
      <c r="I78" s="4"/>
      <c r="J78" s="4"/>
    </row>
    <row r="82" ht="12.75">
      <c r="D82" s="73">
        <f>43151882.83-529611.46+2307287.11</f>
        <v>44929558.48</v>
      </c>
    </row>
    <row r="83" ht="12.75">
      <c r="D83" s="73">
        <v>44930473.28</v>
      </c>
    </row>
    <row r="84" ht="12.75">
      <c r="D84" s="73"/>
    </row>
    <row r="85" ht="12.75">
      <c r="D85" s="73">
        <f>D82-D83</f>
        <v>-914.8000000044703</v>
      </c>
    </row>
  </sheetData>
  <sheetProtection/>
  <mergeCells count="4">
    <mergeCell ref="D75:E75"/>
    <mergeCell ref="A8:E8"/>
    <mergeCell ref="A9:E9"/>
    <mergeCell ref="A10:E10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6">
      <selection activeCell="E6" sqref="E6"/>
    </sheetView>
  </sheetViews>
  <sheetFormatPr defaultColWidth="9.140625" defaultRowHeight="12.75"/>
  <cols>
    <col min="1" max="1" width="5.140625" style="0" customWidth="1"/>
    <col min="2" max="2" width="54.57421875" style="0" customWidth="1"/>
    <col min="3" max="3" width="5.140625" style="0" customWidth="1"/>
    <col min="4" max="5" width="10.8515625" style="0" bestFit="1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113" t="s">
        <v>490</v>
      </c>
      <c r="B1" s="4"/>
    </row>
    <row r="2" spans="1:2" ht="12.75">
      <c r="A2" s="4" t="s">
        <v>329</v>
      </c>
      <c r="B2" s="4"/>
    </row>
    <row r="3" spans="1:2" ht="12.75">
      <c r="A3" s="113" t="s">
        <v>491</v>
      </c>
      <c r="B3" s="4"/>
    </row>
    <row r="4" spans="1:2" ht="12.75">
      <c r="A4" s="4" t="s">
        <v>482</v>
      </c>
      <c r="B4" s="4"/>
    </row>
    <row r="5" spans="1:2" ht="12.75">
      <c r="A5" s="4" t="s">
        <v>330</v>
      </c>
      <c r="B5" s="4"/>
    </row>
    <row r="6" spans="1:2" ht="12.75">
      <c r="A6" s="4" t="s">
        <v>331</v>
      </c>
      <c r="B6" s="4"/>
    </row>
    <row r="8" spans="1:5" ht="12.75">
      <c r="A8" s="292" t="s">
        <v>12</v>
      </c>
      <c r="B8" s="292"/>
      <c r="C8" s="292"/>
      <c r="D8" s="292"/>
      <c r="E8" s="292"/>
    </row>
    <row r="9" spans="1:5" ht="12.75">
      <c r="A9" s="292" t="s">
        <v>488</v>
      </c>
      <c r="B9" s="292"/>
      <c r="C9" s="292"/>
      <c r="D9" s="292"/>
      <c r="E9" s="292"/>
    </row>
    <row r="10" spans="2:4" ht="12.75">
      <c r="B10" s="5"/>
      <c r="C10" s="5"/>
      <c r="D10" s="5"/>
    </row>
    <row r="11" ht="12.75">
      <c r="E11" s="4" t="s">
        <v>9</v>
      </c>
    </row>
    <row r="12" spans="1:5" ht="22.5">
      <c r="A12" s="6" t="s">
        <v>128</v>
      </c>
      <c r="B12" s="6" t="s">
        <v>1</v>
      </c>
      <c r="C12" s="6" t="s">
        <v>2</v>
      </c>
      <c r="D12" s="6" t="s">
        <v>3</v>
      </c>
      <c r="E12" s="6" t="s">
        <v>4</v>
      </c>
    </row>
    <row r="13" spans="1:5" ht="12.75">
      <c r="A13" s="7">
        <v>1</v>
      </c>
      <c r="B13" s="7">
        <v>2</v>
      </c>
      <c r="C13" s="7">
        <v>3</v>
      </c>
      <c r="D13" s="7">
        <v>4</v>
      </c>
      <c r="E13" s="7">
        <v>5</v>
      </c>
    </row>
    <row r="14" spans="1:5" ht="12.75">
      <c r="A14" s="7">
        <v>1</v>
      </c>
      <c r="B14" s="24" t="s">
        <v>13</v>
      </c>
      <c r="C14" s="7">
        <v>301</v>
      </c>
      <c r="D14" s="43">
        <f>SUM(D15:D19)</f>
        <v>-928465</v>
      </c>
      <c r="E14" s="43">
        <f>SUM(E15:E19)</f>
        <v>-2426498</v>
      </c>
    </row>
    <row r="15" spans="1:5" ht="12.75">
      <c r="A15" s="7">
        <v>2</v>
      </c>
      <c r="B15" s="2" t="s">
        <v>11</v>
      </c>
      <c r="C15" s="7">
        <v>302</v>
      </c>
      <c r="D15" s="27">
        <v>-491886</v>
      </c>
      <c r="E15" s="27">
        <v>679708</v>
      </c>
    </row>
    <row r="16" spans="1:7" ht="12.75">
      <c r="A16" s="7">
        <v>3</v>
      </c>
      <c r="B16" s="2" t="s">
        <v>129</v>
      </c>
      <c r="C16" s="7">
        <v>303</v>
      </c>
      <c r="D16" s="27">
        <v>-1394463</v>
      </c>
      <c r="E16" s="27">
        <v>-714353</v>
      </c>
      <c r="G16" s="34"/>
    </row>
    <row r="17" spans="1:5" ht="22.5">
      <c r="A17" s="7">
        <v>4</v>
      </c>
      <c r="B17" s="3" t="s">
        <v>130</v>
      </c>
      <c r="C17" s="7">
        <v>304</v>
      </c>
      <c r="D17" s="27">
        <v>957884</v>
      </c>
      <c r="E17" s="27">
        <v>-2391853</v>
      </c>
    </row>
    <row r="18" spans="1:5" ht="12.75">
      <c r="A18" s="7">
        <v>5</v>
      </c>
      <c r="B18" s="10" t="s">
        <v>131</v>
      </c>
      <c r="C18" s="7">
        <v>305</v>
      </c>
      <c r="D18" s="27">
        <v>0</v>
      </c>
      <c r="E18" s="27">
        <v>0</v>
      </c>
    </row>
    <row r="19" spans="1:5" ht="12.75">
      <c r="A19" s="7">
        <v>6</v>
      </c>
      <c r="B19" s="2" t="s">
        <v>8</v>
      </c>
      <c r="C19" s="7">
        <v>306</v>
      </c>
      <c r="D19" s="27">
        <v>0</v>
      </c>
      <c r="E19" s="27">
        <v>0</v>
      </c>
    </row>
    <row r="20" spans="1:8" ht="22.5">
      <c r="A20" s="7">
        <v>7</v>
      </c>
      <c r="B20" s="25" t="s">
        <v>14</v>
      </c>
      <c r="C20" s="7">
        <v>307</v>
      </c>
      <c r="D20" s="27">
        <f>D21-D22</f>
        <v>0</v>
      </c>
      <c r="E20" s="27">
        <f>E21-E22</f>
        <v>0</v>
      </c>
      <c r="G20" s="34"/>
      <c r="H20" s="34"/>
    </row>
    <row r="21" spans="1:5" ht="12.75">
      <c r="A21" s="7">
        <v>8</v>
      </c>
      <c r="B21" s="2" t="s">
        <v>132</v>
      </c>
      <c r="C21" s="7">
        <v>308</v>
      </c>
      <c r="D21" s="27">
        <v>0</v>
      </c>
      <c r="E21" s="27">
        <v>0</v>
      </c>
    </row>
    <row r="22" spans="1:5" ht="12.75">
      <c r="A22" s="7">
        <v>9</v>
      </c>
      <c r="B22" s="2" t="s">
        <v>133</v>
      </c>
      <c r="C22" s="7">
        <v>309</v>
      </c>
      <c r="D22" s="27">
        <v>0</v>
      </c>
      <c r="E22" s="27">
        <v>0</v>
      </c>
    </row>
    <row r="23" spans="1:5" ht="12.75">
      <c r="A23" s="7">
        <v>10</v>
      </c>
      <c r="B23" s="24" t="s">
        <v>15</v>
      </c>
      <c r="C23" s="7">
        <v>310</v>
      </c>
      <c r="D23" s="27">
        <f>D14+D21-D22</f>
        <v>-928465</v>
      </c>
      <c r="E23" s="27">
        <f>E14+E21-E22</f>
        <v>-2426498</v>
      </c>
    </row>
    <row r="24" spans="1:5" ht="12.75">
      <c r="A24" s="7">
        <v>11</v>
      </c>
      <c r="B24" s="24" t="s">
        <v>134</v>
      </c>
      <c r="C24" s="7">
        <v>311</v>
      </c>
      <c r="D24" s="27"/>
      <c r="E24" s="27"/>
    </row>
    <row r="25" spans="1:8" ht="12.75">
      <c r="A25" s="7">
        <v>12</v>
      </c>
      <c r="B25" s="2" t="s">
        <v>135</v>
      </c>
      <c r="C25" s="7">
        <v>312</v>
      </c>
      <c r="D25" s="27">
        <f>'bilans stanja'!F53</f>
        <v>25011476</v>
      </c>
      <c r="E25" s="27">
        <v>30049982</v>
      </c>
      <c r="G25" s="34"/>
      <c r="H25" s="34"/>
    </row>
    <row r="26" spans="1:5" ht="12.75">
      <c r="A26" s="7">
        <v>13</v>
      </c>
      <c r="B26" s="2" t="s">
        <v>136</v>
      </c>
      <c r="C26" s="7">
        <v>313</v>
      </c>
      <c r="D26" s="27">
        <f>'bilans stanja'!E53</f>
        <v>24083211</v>
      </c>
      <c r="E26" s="27">
        <v>27623484</v>
      </c>
    </row>
    <row r="27" spans="1:5" ht="12.75">
      <c r="A27" s="7">
        <v>14</v>
      </c>
      <c r="B27" s="24" t="s">
        <v>137</v>
      </c>
      <c r="C27" s="7">
        <v>314</v>
      </c>
      <c r="D27" s="27"/>
      <c r="E27" s="27"/>
    </row>
    <row r="28" spans="1:5" ht="12.75">
      <c r="A28" s="7">
        <v>15</v>
      </c>
      <c r="B28" s="2" t="s">
        <v>141</v>
      </c>
      <c r="C28" s="7">
        <v>315</v>
      </c>
      <c r="D28" s="27">
        <v>187191287</v>
      </c>
      <c r="E28" s="27">
        <v>187191287</v>
      </c>
    </row>
    <row r="29" spans="1:5" ht="12.75">
      <c r="A29" s="7">
        <v>16</v>
      </c>
      <c r="B29" s="2" t="s">
        <v>138</v>
      </c>
      <c r="C29" s="7">
        <v>316</v>
      </c>
      <c r="D29" s="27"/>
      <c r="E29" s="27"/>
    </row>
    <row r="30" spans="1:5" ht="12.75">
      <c r="A30" s="7">
        <v>17</v>
      </c>
      <c r="B30" s="2" t="s">
        <v>139</v>
      </c>
      <c r="C30" s="7">
        <v>317</v>
      </c>
      <c r="D30" s="27"/>
      <c r="E30" s="27"/>
    </row>
    <row r="31" spans="1:5" ht="12.75">
      <c r="A31" s="7">
        <v>18</v>
      </c>
      <c r="B31" s="3" t="s">
        <v>140</v>
      </c>
      <c r="C31" s="7">
        <v>318</v>
      </c>
      <c r="D31" s="27">
        <v>187191287</v>
      </c>
      <c r="E31" s="27">
        <v>187191287</v>
      </c>
    </row>
    <row r="32" spans="1:5" ht="12.75">
      <c r="A32" s="11"/>
      <c r="B32" s="12"/>
      <c r="C32" s="13"/>
      <c r="D32" s="12"/>
      <c r="E32" s="12"/>
    </row>
    <row r="33" spans="1:10" ht="26.25" customHeight="1">
      <c r="A33" s="113" t="s">
        <v>486</v>
      </c>
      <c r="D33" s="294" t="s">
        <v>235</v>
      </c>
      <c r="E33" s="294"/>
      <c r="F33" s="4"/>
      <c r="G33" s="4"/>
      <c r="H33" s="4"/>
      <c r="I33" s="4"/>
      <c r="J33" s="4"/>
    </row>
    <row r="34" spans="1:10" ht="12.75">
      <c r="A34" s="113" t="s">
        <v>484</v>
      </c>
      <c r="B34" s="115" t="s">
        <v>79</v>
      </c>
      <c r="D34" s="114"/>
      <c r="F34" s="4"/>
      <c r="G34" s="4"/>
      <c r="H34" s="4"/>
      <c r="I34" s="4"/>
      <c r="J34" s="4"/>
    </row>
    <row r="35" spans="1:10" ht="12.75">
      <c r="A35" s="113" t="s">
        <v>485</v>
      </c>
      <c r="D35" s="54"/>
      <c r="E35" s="55"/>
      <c r="F35" s="4"/>
      <c r="G35" s="4"/>
      <c r="H35" s="4"/>
      <c r="I35" s="4"/>
      <c r="J35" s="4"/>
    </row>
    <row r="36" spans="1:5" ht="12.75">
      <c r="A36" s="11"/>
      <c r="B36" s="12"/>
      <c r="C36" s="13"/>
      <c r="D36" s="12"/>
      <c r="E36" s="12"/>
    </row>
    <row r="37" spans="1:5" ht="12.75">
      <c r="A37" s="11"/>
      <c r="B37" s="12"/>
      <c r="C37" s="13"/>
      <c r="D37" s="12"/>
      <c r="E37" s="12"/>
    </row>
  </sheetData>
  <sheetProtection/>
  <mergeCells count="3">
    <mergeCell ref="A8:E8"/>
    <mergeCell ref="A9:E9"/>
    <mergeCell ref="D33:E3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4">
      <selection activeCell="J44" sqref="J44"/>
    </sheetView>
  </sheetViews>
  <sheetFormatPr defaultColWidth="9.140625" defaultRowHeight="12.75"/>
  <cols>
    <col min="1" max="1" width="1.7109375" style="0" customWidth="1"/>
    <col min="2" max="2" width="43.8515625" style="0" customWidth="1"/>
    <col min="3" max="3" width="7.140625" style="0" customWidth="1"/>
    <col min="4" max="4" width="9.00390625" style="0" customWidth="1"/>
    <col min="5" max="5" width="8.7109375" style="0" customWidth="1"/>
  </cols>
  <sheetData>
    <row r="1" spans="1:2" ht="12.75">
      <c r="A1" s="113" t="s">
        <v>490</v>
      </c>
      <c r="B1" s="4"/>
    </row>
    <row r="2" spans="1:2" ht="12.75">
      <c r="A2" s="4" t="s">
        <v>329</v>
      </c>
      <c r="B2" s="4"/>
    </row>
    <row r="3" spans="1:2" ht="12.75">
      <c r="A3" s="113" t="s">
        <v>491</v>
      </c>
      <c r="B3" s="4"/>
    </row>
    <row r="4" spans="1:2" ht="12.75">
      <c r="A4" s="4" t="s">
        <v>482</v>
      </c>
      <c r="B4" s="4"/>
    </row>
    <row r="5" spans="1:2" ht="12.75">
      <c r="A5" s="4" t="s">
        <v>330</v>
      </c>
      <c r="B5" s="4"/>
    </row>
    <row r="6" spans="1:2" ht="12.75">
      <c r="A6" s="4" t="s">
        <v>331</v>
      </c>
      <c r="B6" s="4"/>
    </row>
    <row r="8" spans="1:6" ht="12.75">
      <c r="A8" s="292" t="s">
        <v>16</v>
      </c>
      <c r="B8" s="292"/>
      <c r="C8" s="292"/>
      <c r="D8" s="292"/>
      <c r="E8" s="292"/>
      <c r="F8" s="292"/>
    </row>
    <row r="9" spans="1:6" ht="12.75">
      <c r="A9" s="293" t="s">
        <v>17</v>
      </c>
      <c r="B9" s="293"/>
      <c r="C9" s="293"/>
      <c r="D9" s="293"/>
      <c r="E9" s="293"/>
      <c r="F9" s="293"/>
    </row>
    <row r="10" spans="1:6" ht="12.75">
      <c r="A10" s="299" t="s">
        <v>489</v>
      </c>
      <c r="B10" s="300"/>
      <c r="C10" s="300"/>
      <c r="D10" s="300"/>
      <c r="E10" s="300"/>
      <c r="F10" s="300"/>
    </row>
    <row r="11" ht="12.75">
      <c r="E11" s="4"/>
    </row>
    <row r="12" spans="1:6" ht="12.75" customHeight="1">
      <c r="A12" s="296"/>
      <c r="B12" s="295" t="s">
        <v>142</v>
      </c>
      <c r="C12" s="303" t="s">
        <v>2</v>
      </c>
      <c r="D12" s="301" t="s">
        <v>143</v>
      </c>
      <c r="E12" s="302"/>
      <c r="F12" s="297" t="s">
        <v>144</v>
      </c>
    </row>
    <row r="13" spans="1:6" ht="22.5">
      <c r="A13" s="296"/>
      <c r="B13" s="295"/>
      <c r="C13" s="304"/>
      <c r="D13" s="81" t="s">
        <v>3</v>
      </c>
      <c r="E13" s="81" t="s">
        <v>4</v>
      </c>
      <c r="F13" s="298"/>
    </row>
    <row r="14" spans="1:6" ht="12.75">
      <c r="A14" s="63"/>
      <c r="B14" s="7">
        <v>1</v>
      </c>
      <c r="C14" s="7">
        <v>2</v>
      </c>
      <c r="D14" s="7">
        <v>3</v>
      </c>
      <c r="E14" s="7">
        <v>4</v>
      </c>
      <c r="F14" s="8">
        <v>5</v>
      </c>
    </row>
    <row r="15" spans="1:6" ht="22.5">
      <c r="A15" s="63"/>
      <c r="B15" s="48" t="s">
        <v>333</v>
      </c>
      <c r="C15" s="7">
        <v>401</v>
      </c>
      <c r="D15" s="43">
        <f>SUM(D16:D20)</f>
        <v>399620</v>
      </c>
      <c r="E15" s="43">
        <f>SUM(E16:E20)</f>
        <v>921712</v>
      </c>
      <c r="F15" s="22">
        <f>SUM(D15/E15)</f>
        <v>0.43356276146996026</v>
      </c>
    </row>
    <row r="16" spans="1:6" ht="12.75">
      <c r="A16" s="63"/>
      <c r="B16" s="3" t="s">
        <v>18</v>
      </c>
      <c r="C16" s="7">
        <v>402</v>
      </c>
      <c r="D16" s="66">
        <v>0</v>
      </c>
      <c r="E16" s="66">
        <v>51271</v>
      </c>
      <c r="F16" s="22">
        <f>SUM(D16/E16)</f>
        <v>0</v>
      </c>
    </row>
    <row r="17" spans="1:6" ht="12.75">
      <c r="A17" s="63"/>
      <c r="B17" s="3" t="s">
        <v>19</v>
      </c>
      <c r="C17" s="7">
        <v>403</v>
      </c>
      <c r="D17" s="53">
        <v>282973</v>
      </c>
      <c r="E17" s="53">
        <v>749988</v>
      </c>
      <c r="F17" s="22"/>
    </row>
    <row r="18" spans="1:6" ht="24.75" customHeight="1">
      <c r="A18" s="63"/>
      <c r="B18" s="3" t="s">
        <v>20</v>
      </c>
      <c r="C18" s="7">
        <v>404</v>
      </c>
      <c r="D18" s="53">
        <v>74703</v>
      </c>
      <c r="E18" s="53">
        <v>72023</v>
      </c>
      <c r="F18" s="22">
        <f>SUM(D18/E18)</f>
        <v>1.037210335587243</v>
      </c>
    </row>
    <row r="19" spans="1:6" ht="12.75">
      <c r="A19" s="63"/>
      <c r="B19" s="62" t="s">
        <v>21</v>
      </c>
      <c r="C19" s="7">
        <v>405</v>
      </c>
      <c r="D19" s="53"/>
      <c r="E19" s="53"/>
      <c r="F19" s="22"/>
    </row>
    <row r="20" spans="1:6" ht="12.75">
      <c r="A20" s="63"/>
      <c r="B20" s="3" t="s">
        <v>22</v>
      </c>
      <c r="C20" s="7">
        <v>406</v>
      </c>
      <c r="D20" s="53">
        <v>41944</v>
      </c>
      <c r="E20" s="53">
        <v>48430</v>
      </c>
      <c r="F20" s="22">
        <f>D20/E20</f>
        <v>0.8660747470576089</v>
      </c>
    </row>
    <row r="21" spans="1:6" ht="30.75" customHeight="1">
      <c r="A21" s="63"/>
      <c r="B21" s="76" t="s">
        <v>234</v>
      </c>
      <c r="C21" s="77">
        <v>407</v>
      </c>
      <c r="D21" s="78">
        <f>SUM(D22:D32)</f>
        <v>276074</v>
      </c>
      <c r="E21" s="78">
        <f>SUM(E22:E32)</f>
        <v>514394</v>
      </c>
      <c r="F21" s="79">
        <f>SUM(D21/E21)</f>
        <v>0.5366975509045595</v>
      </c>
    </row>
    <row r="22" spans="1:6" ht="12.75">
      <c r="A22" s="63"/>
      <c r="B22" s="3" t="s">
        <v>23</v>
      </c>
      <c r="C22" s="7">
        <v>408</v>
      </c>
      <c r="D22" s="53"/>
      <c r="E22" s="53"/>
      <c r="F22" s="22"/>
    </row>
    <row r="23" spans="1:6" ht="12.75">
      <c r="A23" s="63"/>
      <c r="B23" s="3" t="s">
        <v>24</v>
      </c>
      <c r="C23" s="7">
        <v>409</v>
      </c>
      <c r="D23" s="53">
        <f>1974+8</f>
        <v>1982</v>
      </c>
      <c r="E23" s="53">
        <v>323862</v>
      </c>
      <c r="F23" s="22">
        <f>SUM(D23/E23)</f>
        <v>0.0061198905706751645</v>
      </c>
    </row>
    <row r="24" spans="1:6" ht="12.75">
      <c r="A24" s="63"/>
      <c r="B24" s="3" t="s">
        <v>25</v>
      </c>
      <c r="C24" s="7">
        <v>410</v>
      </c>
      <c r="D24" s="53"/>
      <c r="E24" s="53"/>
      <c r="F24" s="22"/>
    </row>
    <row r="25" spans="1:6" ht="12.75">
      <c r="A25" s="63"/>
      <c r="B25" s="3" t="s">
        <v>26</v>
      </c>
      <c r="C25" s="7">
        <v>411</v>
      </c>
      <c r="D25" s="53">
        <v>250000</v>
      </c>
      <c r="E25" s="53">
        <v>165052</v>
      </c>
      <c r="F25" s="22">
        <f>SUM(D25/E25)</f>
        <v>1.5146741632939922</v>
      </c>
    </row>
    <row r="26" spans="1:6" ht="12.75">
      <c r="A26" s="63"/>
      <c r="B26" s="3" t="s">
        <v>27</v>
      </c>
      <c r="C26" s="7">
        <v>412</v>
      </c>
      <c r="D26" s="53"/>
      <c r="E26" s="53"/>
      <c r="F26" s="22"/>
    </row>
    <row r="27" spans="1:6" ht="12.75">
      <c r="A27" s="63"/>
      <c r="B27" s="3" t="s">
        <v>28</v>
      </c>
      <c r="C27" s="7">
        <v>413</v>
      </c>
      <c r="D27" s="53">
        <v>0</v>
      </c>
      <c r="E27" s="53">
        <v>1001</v>
      </c>
      <c r="F27" s="22"/>
    </row>
    <row r="28" spans="1:6" ht="12.75">
      <c r="A28" s="63"/>
      <c r="B28" s="3" t="s">
        <v>29</v>
      </c>
      <c r="C28" s="7">
        <v>414</v>
      </c>
      <c r="D28" s="53">
        <v>1404</v>
      </c>
      <c r="E28" s="53"/>
      <c r="F28" s="22"/>
    </row>
    <row r="29" spans="1:6" ht="12.75">
      <c r="A29" s="63"/>
      <c r="B29" s="3" t="s">
        <v>30</v>
      </c>
      <c r="C29" s="7">
        <v>415</v>
      </c>
      <c r="D29" s="53">
        <v>3135</v>
      </c>
      <c r="E29" s="53">
        <v>7990</v>
      </c>
      <c r="F29" s="22">
        <f>SUM(D29/E29)</f>
        <v>0.3923654568210263</v>
      </c>
    </row>
    <row r="30" spans="1:6" ht="12.75">
      <c r="A30" s="63"/>
      <c r="B30" s="3" t="s">
        <v>31</v>
      </c>
      <c r="C30" s="65">
        <v>416</v>
      </c>
      <c r="D30" s="53">
        <f>7463+7887+201+4000+2</f>
        <v>19553</v>
      </c>
      <c r="E30" s="53">
        <v>16489</v>
      </c>
      <c r="F30" s="22">
        <f>SUM(D30/E30)</f>
        <v>1.1858208502638123</v>
      </c>
    </row>
    <row r="31" spans="1:6" ht="12.75">
      <c r="A31" s="63"/>
      <c r="B31" s="3" t="s">
        <v>32</v>
      </c>
      <c r="C31" s="7">
        <v>417</v>
      </c>
      <c r="D31" s="53"/>
      <c r="E31" s="53"/>
      <c r="F31" s="22"/>
    </row>
    <row r="32" spans="1:6" ht="12.75">
      <c r="A32" s="63"/>
      <c r="B32" s="3" t="s">
        <v>33</v>
      </c>
      <c r="C32" s="7">
        <v>418</v>
      </c>
      <c r="D32" s="53"/>
      <c r="E32" s="53"/>
      <c r="F32" s="22"/>
    </row>
    <row r="33" spans="1:6" ht="13.5" customHeight="1">
      <c r="A33" s="63"/>
      <c r="B33" s="80" t="s">
        <v>34</v>
      </c>
      <c r="C33" s="77">
        <v>419</v>
      </c>
      <c r="D33" s="78">
        <f>D15-D21</f>
        <v>123546</v>
      </c>
      <c r="E33" s="78">
        <f>E15-E21</f>
        <v>407318</v>
      </c>
      <c r="F33" s="79">
        <v>0</v>
      </c>
    </row>
    <row r="34" spans="1:6" ht="14.25" customHeight="1">
      <c r="A34" s="63"/>
      <c r="B34" s="80" t="s">
        <v>35</v>
      </c>
      <c r="C34" s="77">
        <v>420</v>
      </c>
      <c r="D34" s="78">
        <v>0</v>
      </c>
      <c r="E34" s="78">
        <v>0</v>
      </c>
      <c r="F34" s="79">
        <v>0</v>
      </c>
    </row>
    <row r="35" spans="1:6" ht="22.5">
      <c r="A35" s="63"/>
      <c r="B35" s="80" t="s">
        <v>332</v>
      </c>
      <c r="C35" s="7">
        <v>421</v>
      </c>
      <c r="D35" s="45">
        <f>D36+D37</f>
        <v>0</v>
      </c>
      <c r="E35" s="45">
        <f>E36+E37</f>
        <v>0</v>
      </c>
      <c r="F35" s="22"/>
    </row>
    <row r="36" spans="1:6" ht="12.75">
      <c r="A36" s="63"/>
      <c r="B36" s="3" t="s">
        <v>37</v>
      </c>
      <c r="C36" s="7">
        <v>422</v>
      </c>
      <c r="D36" s="53"/>
      <c r="E36" s="53"/>
      <c r="F36" s="22"/>
    </row>
    <row r="37" spans="1:6" ht="12.75">
      <c r="A37" s="63"/>
      <c r="B37" s="3" t="s">
        <v>38</v>
      </c>
      <c r="C37" s="7">
        <v>423</v>
      </c>
      <c r="D37" s="66"/>
      <c r="E37" s="66"/>
      <c r="F37" s="22"/>
    </row>
    <row r="38" spans="1:6" ht="12.75">
      <c r="A38" s="63"/>
      <c r="B38" s="58" t="s">
        <v>36</v>
      </c>
      <c r="C38" s="7">
        <v>424</v>
      </c>
      <c r="D38" s="67">
        <f>SUM(D39:D42)</f>
        <v>0</v>
      </c>
      <c r="E38" s="67">
        <f>SUM(E39:E42)</f>
        <v>0</v>
      </c>
      <c r="F38" s="22"/>
    </row>
    <row r="39" spans="1:6" ht="12.75">
      <c r="A39" s="63"/>
      <c r="B39" s="3" t="s">
        <v>39</v>
      </c>
      <c r="C39" s="65">
        <v>425</v>
      </c>
      <c r="D39" s="53"/>
      <c r="E39" s="53"/>
      <c r="F39" s="22"/>
    </row>
    <row r="40" spans="1:6" ht="12.75">
      <c r="A40" s="63"/>
      <c r="B40" s="3" t="s">
        <v>40</v>
      </c>
      <c r="C40" s="7">
        <v>426</v>
      </c>
      <c r="D40" s="53"/>
      <c r="E40" s="53"/>
      <c r="F40" s="22"/>
    </row>
    <row r="41" spans="1:6" ht="12.75">
      <c r="A41" s="63"/>
      <c r="B41" s="62" t="s">
        <v>41</v>
      </c>
      <c r="C41" s="7">
        <v>427</v>
      </c>
      <c r="D41" s="53"/>
      <c r="E41" s="53"/>
      <c r="F41" s="22"/>
    </row>
    <row r="42" spans="1:6" ht="12.75">
      <c r="A42" s="63"/>
      <c r="B42" s="3" t="s">
        <v>42</v>
      </c>
      <c r="C42" s="7">
        <v>428</v>
      </c>
      <c r="D42" s="53"/>
      <c r="E42" s="53"/>
      <c r="F42" s="22"/>
    </row>
    <row r="43" spans="1:6" ht="12.75">
      <c r="A43" s="63"/>
      <c r="B43" s="58" t="s">
        <v>43</v>
      </c>
      <c r="C43" s="7">
        <v>429</v>
      </c>
      <c r="D43" s="53">
        <f>D35-D38</f>
        <v>0</v>
      </c>
      <c r="E43" s="53">
        <f>E35-E38</f>
        <v>0</v>
      </c>
      <c r="F43" s="22"/>
    </row>
    <row r="44" spans="1:6" ht="12.75">
      <c r="A44" s="63"/>
      <c r="B44" s="58" t="s">
        <v>44</v>
      </c>
      <c r="C44" s="7">
        <v>430</v>
      </c>
      <c r="D44" s="53">
        <f>D38-D35</f>
        <v>0</v>
      </c>
      <c r="E44" s="53">
        <f>E38-E35</f>
        <v>0</v>
      </c>
      <c r="F44" s="22"/>
    </row>
    <row r="45" spans="1:6" ht="12.75">
      <c r="A45" s="63"/>
      <c r="B45" s="48" t="s">
        <v>45</v>
      </c>
      <c r="C45" s="7">
        <v>431</v>
      </c>
      <c r="D45" s="66">
        <f>D15+D35</f>
        <v>399620</v>
      </c>
      <c r="E45" s="66">
        <f>E15+E35</f>
        <v>921712</v>
      </c>
      <c r="F45" s="22">
        <f>SUM(D45/E45)</f>
        <v>0.43356276146996026</v>
      </c>
    </row>
    <row r="46" spans="1:6" ht="12.75">
      <c r="A46" s="63"/>
      <c r="B46" s="48" t="s">
        <v>46</v>
      </c>
      <c r="C46" s="7">
        <v>432</v>
      </c>
      <c r="D46" s="66">
        <f>D21+D38</f>
        <v>276074</v>
      </c>
      <c r="E46" s="66">
        <f>E21+E38</f>
        <v>514394</v>
      </c>
      <c r="F46" s="22">
        <f>SUM(D46/E46)</f>
        <v>0.5366975509045595</v>
      </c>
    </row>
    <row r="47" spans="1:6" ht="12.75">
      <c r="A47" s="63"/>
      <c r="B47" s="48" t="s">
        <v>47</v>
      </c>
      <c r="C47" s="7">
        <v>433</v>
      </c>
      <c r="D47" s="66">
        <f>D45-D46</f>
        <v>123546</v>
      </c>
      <c r="E47" s="66">
        <f>E45-E46</f>
        <v>407318</v>
      </c>
      <c r="F47" s="22">
        <v>0</v>
      </c>
    </row>
    <row r="48" spans="1:6" ht="12.75">
      <c r="A48" s="63"/>
      <c r="B48" s="48" t="s">
        <v>48</v>
      </c>
      <c r="C48" s="65">
        <v>434</v>
      </c>
      <c r="D48" s="66">
        <v>0</v>
      </c>
      <c r="E48" s="66">
        <v>0</v>
      </c>
      <c r="F48" s="22"/>
    </row>
    <row r="49" spans="1:6" ht="12.75">
      <c r="A49" s="63"/>
      <c r="B49" s="68" t="s">
        <v>49</v>
      </c>
      <c r="C49" s="7">
        <v>435</v>
      </c>
      <c r="D49" s="66">
        <v>510154</v>
      </c>
      <c r="E49" s="66">
        <v>329776</v>
      </c>
      <c r="F49" s="22">
        <f>SUM(D49/E49)</f>
        <v>1.5469712774731939</v>
      </c>
    </row>
    <row r="50" spans="1:6" ht="22.5">
      <c r="A50" s="63"/>
      <c r="B50" s="25" t="s">
        <v>50</v>
      </c>
      <c r="C50" s="7">
        <v>436</v>
      </c>
      <c r="D50" s="66"/>
      <c r="E50" s="66"/>
      <c r="F50" s="22"/>
    </row>
    <row r="51" spans="2:6" ht="22.5">
      <c r="B51" s="64" t="s">
        <v>51</v>
      </c>
      <c r="C51" s="7">
        <v>437</v>
      </c>
      <c r="D51" s="51"/>
      <c r="E51" s="51"/>
      <c r="F51" s="22"/>
    </row>
    <row r="52" spans="2:9" ht="22.5">
      <c r="B52" s="48" t="s">
        <v>52</v>
      </c>
      <c r="C52" s="7">
        <v>438</v>
      </c>
      <c r="D52" s="27">
        <f>SUM(D49+D47-D48+D50-D51)</f>
        <v>633700</v>
      </c>
      <c r="E52" s="27">
        <f>SUM(E49+E47-E48+E50-E51)</f>
        <v>737094</v>
      </c>
      <c r="F52" s="22">
        <f>SUM(D52/E52)</f>
        <v>0.8597275245762412</v>
      </c>
      <c r="I52" s="34"/>
    </row>
    <row r="53" ht="12.75">
      <c r="B53" s="4"/>
    </row>
    <row r="54" spans="1:10" ht="22.5" customHeight="1">
      <c r="A54" s="4"/>
      <c r="B54" s="113" t="s">
        <v>486</v>
      </c>
      <c r="E54" s="294" t="s">
        <v>235</v>
      </c>
      <c r="F54" s="294"/>
      <c r="G54" s="4"/>
      <c r="H54" s="4"/>
      <c r="I54" s="4"/>
      <c r="J54" s="4"/>
    </row>
    <row r="55" spans="1:10" ht="12.75">
      <c r="A55" s="4"/>
      <c r="B55" s="113" t="s">
        <v>484</v>
      </c>
      <c r="C55" s="115" t="s">
        <v>79</v>
      </c>
      <c r="E55" s="294"/>
      <c r="F55" s="294"/>
      <c r="G55" s="4"/>
      <c r="H55" s="4"/>
      <c r="I55" s="4"/>
      <c r="J55" s="4"/>
    </row>
    <row r="56" spans="2:10" ht="12.75">
      <c r="B56" s="113" t="s">
        <v>485</v>
      </c>
      <c r="E56" s="54"/>
      <c r="F56" s="55"/>
      <c r="G56" s="4"/>
      <c r="H56" s="4"/>
      <c r="I56" s="4"/>
      <c r="J56" s="4"/>
    </row>
    <row r="57" spans="4:10" ht="12.75">
      <c r="D57" s="49"/>
      <c r="E57" s="50"/>
      <c r="F57" s="4"/>
      <c r="G57" s="4"/>
      <c r="H57" s="4"/>
      <c r="I57" s="4"/>
      <c r="J57" s="4"/>
    </row>
  </sheetData>
  <sheetProtection/>
  <mergeCells count="9">
    <mergeCell ref="B12:B13"/>
    <mergeCell ref="A8:F8"/>
    <mergeCell ref="A9:F9"/>
    <mergeCell ref="A12:A13"/>
    <mergeCell ref="F12:F13"/>
    <mergeCell ref="A10:F10"/>
    <mergeCell ref="D12:E12"/>
    <mergeCell ref="C12:C13"/>
    <mergeCell ref="E54:F55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B6"/>
    </sheetView>
  </sheetViews>
  <sheetFormatPr defaultColWidth="9.140625" defaultRowHeight="12.75"/>
  <cols>
    <col min="1" max="1" width="5.2812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113" t="s">
        <v>490</v>
      </c>
      <c r="B1" s="4"/>
    </row>
    <row r="2" spans="1:2" ht="12.75">
      <c r="A2" s="4" t="s">
        <v>329</v>
      </c>
      <c r="B2" s="4"/>
    </row>
    <row r="3" spans="1:2" ht="12.75">
      <c r="A3" s="113" t="s">
        <v>491</v>
      </c>
      <c r="B3" s="4"/>
    </row>
    <row r="4" spans="1:2" ht="12.75">
      <c r="A4" s="4" t="s">
        <v>482</v>
      </c>
      <c r="B4" s="4"/>
    </row>
    <row r="5" spans="1:2" ht="12.75">
      <c r="A5" s="4" t="s">
        <v>330</v>
      </c>
      <c r="B5" s="4"/>
    </row>
    <row r="6" spans="1:2" ht="12.75">
      <c r="A6" s="4" t="s">
        <v>331</v>
      </c>
      <c r="B6" s="4"/>
    </row>
    <row r="8" spans="1:5" ht="12.75">
      <c r="A8" s="292" t="s">
        <v>145</v>
      </c>
      <c r="B8" s="292"/>
      <c r="C8" s="292"/>
      <c r="D8" s="292"/>
      <c r="E8" s="292"/>
    </row>
    <row r="9" spans="1:5" ht="12.75">
      <c r="A9" s="292" t="s">
        <v>492</v>
      </c>
      <c r="B9" s="292"/>
      <c r="C9" s="292"/>
      <c r="D9" s="292"/>
      <c r="E9" s="292"/>
    </row>
    <row r="10" spans="2:4" ht="12.75">
      <c r="B10" s="305"/>
      <c r="C10" s="305"/>
      <c r="D10" s="305"/>
    </row>
    <row r="11" ht="12.75">
      <c r="E11" s="4" t="s">
        <v>9</v>
      </c>
    </row>
    <row r="12" spans="1:5" ht="22.5">
      <c r="A12" s="6" t="s">
        <v>128</v>
      </c>
      <c r="B12" s="6" t="s">
        <v>146</v>
      </c>
      <c r="C12" s="6" t="s">
        <v>2</v>
      </c>
      <c r="D12" s="6" t="s">
        <v>3</v>
      </c>
      <c r="E12" s="6" t="s">
        <v>4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6" t="s">
        <v>6</v>
      </c>
      <c r="B14" s="24" t="s">
        <v>148</v>
      </c>
      <c r="C14" s="7">
        <v>501</v>
      </c>
      <c r="D14" s="23"/>
      <c r="E14" s="75"/>
    </row>
    <row r="15" spans="1:5" ht="12.75">
      <c r="A15" s="7">
        <v>1</v>
      </c>
      <c r="B15" s="2" t="s">
        <v>149</v>
      </c>
      <c r="C15" s="7">
        <v>502</v>
      </c>
      <c r="D15" s="27">
        <f>'izvj. o promjenama neto imovine'!D25</f>
        <v>25011476</v>
      </c>
      <c r="E15" s="27">
        <f>'izvj. o promjenama neto imovine'!E25</f>
        <v>30049982</v>
      </c>
    </row>
    <row r="16" spans="1:5" ht="12.75">
      <c r="A16" s="7">
        <v>2</v>
      </c>
      <c r="B16" s="2" t="s">
        <v>141</v>
      </c>
      <c r="C16" s="7">
        <v>503</v>
      </c>
      <c r="D16" s="27">
        <v>187191287</v>
      </c>
      <c r="E16" s="27">
        <v>187191287</v>
      </c>
    </row>
    <row r="17" spans="1:5" ht="17.25" customHeight="1">
      <c r="A17" s="7">
        <v>3</v>
      </c>
      <c r="B17" s="3" t="s">
        <v>150</v>
      </c>
      <c r="C17" s="7">
        <v>504</v>
      </c>
      <c r="D17" s="22">
        <f>D15/D16</f>
        <v>0.1336145308942718</v>
      </c>
      <c r="E17" s="22">
        <f>E15/E16</f>
        <v>0.1605308798373719</v>
      </c>
    </row>
    <row r="18" spans="1:5" ht="12.75">
      <c r="A18" s="69" t="s">
        <v>5</v>
      </c>
      <c r="B18" s="24" t="s">
        <v>151</v>
      </c>
      <c r="C18" s="7">
        <v>505</v>
      </c>
      <c r="D18" s="27"/>
      <c r="E18" s="27"/>
    </row>
    <row r="19" spans="1:5" ht="15" customHeight="1">
      <c r="A19" s="8">
        <v>1</v>
      </c>
      <c r="B19" s="3" t="s">
        <v>152</v>
      </c>
      <c r="C19" s="7">
        <v>506</v>
      </c>
      <c r="D19" s="27">
        <f>'izvj. o promjenama neto imovine'!D26</f>
        <v>24083211</v>
      </c>
      <c r="E19" s="27">
        <f>'izvj. o promjenama neto imovine'!E26</f>
        <v>27623484</v>
      </c>
    </row>
    <row r="20" spans="1:5" ht="12.75">
      <c r="A20" s="8">
        <v>2</v>
      </c>
      <c r="B20" s="10" t="s">
        <v>140</v>
      </c>
      <c r="C20" s="7">
        <v>507</v>
      </c>
      <c r="D20" s="27">
        <v>187191287</v>
      </c>
      <c r="E20" s="27">
        <v>187191287</v>
      </c>
    </row>
    <row r="21" spans="1:5" ht="12.75">
      <c r="A21" s="8">
        <v>3</v>
      </c>
      <c r="B21" s="2" t="s">
        <v>153</v>
      </c>
      <c r="C21" s="7">
        <v>508</v>
      </c>
      <c r="D21" s="22">
        <f>D19/D20</f>
        <v>0.12865561953212062</v>
      </c>
      <c r="E21" s="22">
        <f>E19/E20</f>
        <v>0.14756821453981456</v>
      </c>
    </row>
    <row r="22" spans="1:5" ht="12.75">
      <c r="A22" s="69" t="s">
        <v>147</v>
      </c>
      <c r="B22" s="24" t="s">
        <v>154</v>
      </c>
      <c r="C22" s="7">
        <v>509</v>
      </c>
      <c r="D22" s="27"/>
      <c r="E22" s="27"/>
    </row>
    <row r="23" spans="1:5" ht="12.75">
      <c r="A23" s="8">
        <v>1</v>
      </c>
      <c r="B23" s="2" t="s">
        <v>155</v>
      </c>
      <c r="C23" s="7">
        <v>510</v>
      </c>
      <c r="D23" s="22">
        <f>853369/24547343</f>
        <v>0.034764210529832085</v>
      </c>
      <c r="E23" s="22">
        <v>0.02</v>
      </c>
    </row>
    <row r="24" spans="1:5" ht="12.75">
      <c r="A24" s="8">
        <v>2</v>
      </c>
      <c r="B24" s="2" t="s">
        <v>156</v>
      </c>
      <c r="C24" s="7">
        <v>511</v>
      </c>
      <c r="D24" s="22">
        <v>0</v>
      </c>
      <c r="E24" s="22">
        <v>0</v>
      </c>
    </row>
    <row r="25" spans="1:5" ht="12.75">
      <c r="A25" s="8">
        <v>3</v>
      </c>
      <c r="B25" s="2" t="s">
        <v>157</v>
      </c>
      <c r="C25" s="7">
        <v>512</v>
      </c>
      <c r="D25" s="22">
        <v>0</v>
      </c>
      <c r="E25" s="22">
        <v>0</v>
      </c>
    </row>
    <row r="26" spans="1:5" ht="12.75">
      <c r="A26" s="8">
        <v>4</v>
      </c>
      <c r="B26" s="2" t="s">
        <v>158</v>
      </c>
      <c r="C26" s="7">
        <v>513</v>
      </c>
      <c r="D26" s="22">
        <v>0</v>
      </c>
      <c r="E26" s="22">
        <v>0</v>
      </c>
    </row>
    <row r="27" spans="1:5" ht="12.75">
      <c r="A27" s="11"/>
      <c r="B27" s="12"/>
      <c r="C27" s="13"/>
      <c r="D27" s="12"/>
      <c r="E27" s="12"/>
    </row>
    <row r="28" spans="1:10" ht="26.25" customHeight="1">
      <c r="A28" s="113" t="s">
        <v>486</v>
      </c>
      <c r="D28" s="294" t="s">
        <v>235</v>
      </c>
      <c r="E28" s="294"/>
      <c r="F28" s="4"/>
      <c r="G28" s="4"/>
      <c r="H28" s="4"/>
      <c r="I28" s="4"/>
      <c r="J28" s="4"/>
    </row>
    <row r="29" spans="1:10" ht="12.75">
      <c r="A29" s="113" t="s">
        <v>484</v>
      </c>
      <c r="B29" s="115" t="s">
        <v>79</v>
      </c>
      <c r="D29" s="114"/>
      <c r="F29" s="4"/>
      <c r="G29" s="4"/>
      <c r="H29" s="4"/>
      <c r="I29" s="4"/>
      <c r="J29" s="4"/>
    </row>
    <row r="30" spans="1:10" ht="12.75">
      <c r="A30" s="113" t="s">
        <v>485</v>
      </c>
      <c r="D30" s="54"/>
      <c r="E30" s="55"/>
      <c r="F30" s="4"/>
      <c r="G30" s="4"/>
      <c r="H30" s="4"/>
      <c r="I30" s="4"/>
      <c r="J30" s="4"/>
    </row>
    <row r="31" spans="1:5" ht="12.75">
      <c r="A31" s="11"/>
      <c r="B31" s="12"/>
      <c r="C31" s="13"/>
      <c r="D31" s="12"/>
      <c r="E31" s="12"/>
    </row>
    <row r="32" spans="1:5" ht="12.75">
      <c r="A32" s="11"/>
      <c r="B32" s="12"/>
      <c r="C32" s="13"/>
      <c r="D32" s="12"/>
      <c r="E32" s="12"/>
    </row>
    <row r="33" spans="1:5" ht="12.75">
      <c r="A33" s="11"/>
      <c r="B33" s="12"/>
      <c r="C33" s="13"/>
      <c r="D33" s="12"/>
      <c r="E33" s="12"/>
    </row>
    <row r="34" spans="1:5" ht="12.75">
      <c r="A34" s="11"/>
      <c r="B34" s="12"/>
      <c r="C34" s="13"/>
      <c r="D34" s="12"/>
      <c r="E34" s="12"/>
    </row>
    <row r="35" spans="1:5" ht="12.75">
      <c r="A35" s="11"/>
      <c r="B35" s="12"/>
      <c r="C35" s="13"/>
      <c r="D35" s="12"/>
      <c r="E35" s="12"/>
    </row>
    <row r="36" spans="1:5" ht="12.75">
      <c r="A36" s="11"/>
      <c r="B36" s="12"/>
      <c r="C36" s="13"/>
      <c r="D36" s="12"/>
      <c r="E36" s="12"/>
    </row>
    <row r="37" spans="1:5" ht="12.75">
      <c r="A37" s="11"/>
      <c r="B37" s="12"/>
      <c r="C37" s="13"/>
      <c r="D37" s="12"/>
      <c r="E37" s="12"/>
    </row>
    <row r="38" spans="1:5" ht="12.75">
      <c r="A38" s="11"/>
      <c r="B38" s="14"/>
      <c r="C38" s="13"/>
      <c r="D38" s="12"/>
      <c r="E38" s="12"/>
    </row>
    <row r="39" spans="1:5" ht="12.75">
      <c r="A39" s="11"/>
      <c r="B39" s="14"/>
      <c r="C39" s="13"/>
      <c r="D39" s="12"/>
      <c r="E39" s="12"/>
    </row>
    <row r="40" spans="1:5" ht="12.75">
      <c r="A40" s="11"/>
      <c r="B40" s="12"/>
      <c r="C40" s="13"/>
      <c r="D40" s="12"/>
      <c r="E40" s="12"/>
    </row>
    <row r="41" spans="1:5" ht="12.75">
      <c r="A41" s="11"/>
      <c r="B41" s="12"/>
      <c r="C41" s="13"/>
      <c r="D41" s="12"/>
      <c r="E41" s="12"/>
    </row>
    <row r="42" spans="1:5" ht="12.75">
      <c r="A42" s="11"/>
      <c r="B42" s="12"/>
      <c r="C42" s="13"/>
      <c r="D42" s="12"/>
      <c r="E42" s="12"/>
    </row>
    <row r="43" spans="1:5" ht="12.75">
      <c r="A43" s="11"/>
      <c r="B43" s="12"/>
      <c r="C43" s="13"/>
      <c r="D43" s="12"/>
      <c r="E43" s="12"/>
    </row>
    <row r="44" spans="1:5" ht="12.75">
      <c r="A44" s="11"/>
      <c r="B44" s="14"/>
      <c r="C44" s="13"/>
      <c r="D44" s="12"/>
      <c r="E44" s="12"/>
    </row>
    <row r="45" spans="1:5" ht="12.75">
      <c r="A45" s="11"/>
      <c r="C45" s="13"/>
      <c r="D45" s="12"/>
      <c r="E45" s="12"/>
    </row>
    <row r="48" ht="12.75">
      <c r="B48" s="4"/>
    </row>
    <row r="49" spans="1:5" ht="12.75">
      <c r="A49" s="4"/>
      <c r="D49" s="305"/>
      <c r="E49" s="305"/>
    </row>
  </sheetData>
  <sheetProtection/>
  <mergeCells count="5">
    <mergeCell ref="A8:E8"/>
    <mergeCell ref="A9:E9"/>
    <mergeCell ref="B10:D10"/>
    <mergeCell ref="D49:E49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B6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113" t="s">
        <v>490</v>
      </c>
      <c r="B1" s="4"/>
    </row>
    <row r="2" spans="1:2" ht="12.75">
      <c r="A2" s="4" t="s">
        <v>329</v>
      </c>
      <c r="B2" s="4"/>
    </row>
    <row r="3" spans="1:2" ht="12.75">
      <c r="A3" s="113" t="s">
        <v>491</v>
      </c>
      <c r="B3" s="4"/>
    </row>
    <row r="4" spans="1:2" ht="12.75">
      <c r="A4" s="4" t="s">
        <v>482</v>
      </c>
      <c r="B4" s="4"/>
    </row>
    <row r="5" spans="1:2" ht="12.75">
      <c r="A5" s="4" t="s">
        <v>330</v>
      </c>
      <c r="B5" s="4"/>
    </row>
    <row r="6" spans="1:2" ht="12" customHeight="1">
      <c r="A6" s="4" t="s">
        <v>331</v>
      </c>
      <c r="B6" s="4"/>
    </row>
    <row r="8" spans="1:7" ht="12.75">
      <c r="A8" s="292" t="s">
        <v>61</v>
      </c>
      <c r="B8" s="292"/>
      <c r="C8" s="292"/>
      <c r="D8" s="292"/>
      <c r="E8" s="16"/>
      <c r="F8" s="16"/>
      <c r="G8" s="16"/>
    </row>
    <row r="9" spans="1:7" ht="12.75">
      <c r="A9" s="117" t="s">
        <v>62</v>
      </c>
      <c r="B9" s="117"/>
      <c r="C9" s="117"/>
      <c r="D9" s="117"/>
      <c r="E9" s="16"/>
      <c r="F9" s="16"/>
      <c r="G9" s="16"/>
    </row>
    <row r="10" spans="1:4" ht="12.75">
      <c r="A10" s="306" t="s">
        <v>483</v>
      </c>
      <c r="B10" s="306"/>
      <c r="C10" s="306"/>
      <c r="D10" s="306"/>
    </row>
    <row r="12" spans="1:4" ht="36.75" customHeight="1">
      <c r="A12" s="6" t="s">
        <v>128</v>
      </c>
      <c r="B12" s="6" t="s">
        <v>142</v>
      </c>
      <c r="C12" s="6" t="s">
        <v>161</v>
      </c>
      <c r="D12" s="6" t="s">
        <v>174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176</v>
      </c>
      <c r="C14" s="29">
        <v>20777179</v>
      </c>
      <c r="D14" s="28">
        <v>77.0746</v>
      </c>
    </row>
    <row r="15" spans="1:4" ht="12.75">
      <c r="A15" s="8">
        <v>2</v>
      </c>
      <c r="B15" s="2" t="s">
        <v>177</v>
      </c>
      <c r="C15" s="29">
        <v>4703109</v>
      </c>
      <c r="D15" s="28">
        <v>17.4466</v>
      </c>
    </row>
    <row r="16" spans="1:4" ht="12.75">
      <c r="A16" s="8">
        <v>3</v>
      </c>
      <c r="B16" s="2" t="s">
        <v>163</v>
      </c>
      <c r="C16" s="29">
        <v>954324</v>
      </c>
      <c r="D16" s="28">
        <v>3.5401</v>
      </c>
    </row>
    <row r="17" spans="1:4" ht="12.75">
      <c r="A17" s="8">
        <v>4</v>
      </c>
      <c r="B17" s="2" t="s">
        <v>7</v>
      </c>
      <c r="C17" s="29">
        <v>0</v>
      </c>
      <c r="D17" s="28">
        <f>SUM(C17/C20)*100</f>
        <v>0</v>
      </c>
    </row>
    <row r="18" spans="1:4" ht="12.75">
      <c r="A18" s="8">
        <v>5</v>
      </c>
      <c r="B18" s="2" t="s">
        <v>178</v>
      </c>
      <c r="C18" s="29">
        <v>510154</v>
      </c>
      <c r="D18" s="28">
        <v>1.8925</v>
      </c>
    </row>
    <row r="19" spans="1:4" ht="12.75">
      <c r="A19" s="8">
        <v>6</v>
      </c>
      <c r="B19" s="2" t="s">
        <v>179</v>
      </c>
      <c r="C19" s="29">
        <v>0</v>
      </c>
      <c r="D19" s="28">
        <v>0</v>
      </c>
    </row>
    <row r="20" spans="1:4" ht="12.75">
      <c r="A20" s="1"/>
      <c r="B20" s="2" t="s">
        <v>175</v>
      </c>
      <c r="C20" s="29">
        <f>SUM(C14:C19)</f>
        <v>26944766</v>
      </c>
      <c r="D20" s="28">
        <f>SUM(D14:D19)</f>
        <v>99.9538</v>
      </c>
    </row>
    <row r="22" spans="1:10" ht="26.25" customHeight="1">
      <c r="A22" s="113" t="s">
        <v>486</v>
      </c>
      <c r="D22" s="294" t="s">
        <v>235</v>
      </c>
      <c r="E22" s="294"/>
      <c r="F22" s="4"/>
      <c r="G22" s="4"/>
      <c r="H22" s="4"/>
      <c r="I22" s="4"/>
      <c r="J22" s="4"/>
    </row>
    <row r="23" spans="1:10" ht="12.75">
      <c r="A23" s="113" t="s">
        <v>484</v>
      </c>
      <c r="C23" s="116" t="s">
        <v>79</v>
      </c>
      <c r="D23" s="114"/>
      <c r="F23" s="4"/>
      <c r="G23" s="4"/>
      <c r="H23" s="4"/>
      <c r="I23" s="4"/>
      <c r="J23" s="4"/>
    </row>
    <row r="24" spans="1:10" ht="12.75">
      <c r="A24" s="113" t="s">
        <v>485</v>
      </c>
      <c r="D24" s="54"/>
      <c r="E24" s="55"/>
      <c r="F24" s="4"/>
      <c r="G24" s="4"/>
      <c r="H24" s="4"/>
      <c r="I24" s="4"/>
      <c r="J24" s="4"/>
    </row>
  </sheetData>
  <sheetProtection/>
  <mergeCells count="3">
    <mergeCell ref="A8:D8"/>
    <mergeCell ref="A10:D10"/>
    <mergeCell ref="D22:E22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  <ignoredErrors>
    <ignoredError sqref="C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113" t="s">
        <v>490</v>
      </c>
      <c r="B1" s="4"/>
    </row>
    <row r="2" spans="1:2" ht="12.75">
      <c r="A2" s="4" t="s">
        <v>329</v>
      </c>
      <c r="B2" s="4"/>
    </row>
    <row r="3" spans="1:2" ht="12.75">
      <c r="A3" s="113" t="s">
        <v>491</v>
      </c>
      <c r="B3" s="4"/>
    </row>
    <row r="4" spans="1:2" ht="14.25" customHeight="1">
      <c r="A4" s="4" t="s">
        <v>482</v>
      </c>
      <c r="B4" s="4"/>
    </row>
    <row r="5" spans="1:7" ht="12.75">
      <c r="A5" s="4" t="s">
        <v>330</v>
      </c>
      <c r="B5" s="4"/>
      <c r="F5" s="4"/>
      <c r="G5" s="4"/>
    </row>
    <row r="6" spans="1:7" ht="12.75">
      <c r="A6" s="4" t="s">
        <v>331</v>
      </c>
      <c r="B6" s="4"/>
      <c r="F6" s="4"/>
      <c r="G6" s="4"/>
    </row>
    <row r="7" spans="1:2" ht="12.75">
      <c r="A7" s="4"/>
      <c r="B7" s="4"/>
    </row>
    <row r="8" spans="1:9" ht="12.75">
      <c r="A8" s="307" t="s">
        <v>64</v>
      </c>
      <c r="B8" s="307"/>
      <c r="C8" s="307"/>
      <c r="D8" s="307"/>
      <c r="E8" s="307"/>
      <c r="F8" s="307"/>
      <c r="G8" s="307"/>
      <c r="H8" s="307"/>
      <c r="I8" s="307"/>
    </row>
    <row r="9" spans="1:9" ht="12.75">
      <c r="A9" s="307" t="s">
        <v>63</v>
      </c>
      <c r="B9" s="307"/>
      <c r="C9" s="307"/>
      <c r="D9" s="307"/>
      <c r="E9" s="307"/>
      <c r="F9" s="307"/>
      <c r="G9" s="307"/>
      <c r="H9" s="307"/>
      <c r="I9" s="307"/>
    </row>
    <row r="10" spans="2:9" ht="12.75">
      <c r="B10" s="41" t="s">
        <v>65</v>
      </c>
      <c r="C10" s="4"/>
      <c r="D10" s="4"/>
      <c r="E10" s="4"/>
      <c r="F10" s="4"/>
      <c r="G10" s="4"/>
      <c r="H10" s="4"/>
      <c r="I10" s="4"/>
    </row>
    <row r="11" spans="2:9" ht="45">
      <c r="B11" s="310" t="s">
        <v>1</v>
      </c>
      <c r="C11" s="311"/>
      <c r="D11" s="6" t="s">
        <v>166</v>
      </c>
      <c r="E11" s="6" t="s">
        <v>164</v>
      </c>
      <c r="F11" s="6" t="s">
        <v>167</v>
      </c>
      <c r="G11" s="6" t="s">
        <v>168</v>
      </c>
      <c r="H11" s="6" t="s">
        <v>165</v>
      </c>
      <c r="I11" s="6" t="s">
        <v>169</v>
      </c>
    </row>
    <row r="12" spans="2:9" ht="12.75">
      <c r="B12" s="308"/>
      <c r="C12" s="309"/>
      <c r="D12" s="1"/>
      <c r="E12" s="1"/>
      <c r="F12" s="1"/>
      <c r="G12" s="1"/>
      <c r="H12" s="1"/>
      <c r="I12" s="1"/>
    </row>
    <row r="13" spans="2:9" ht="12.75">
      <c r="B13" s="308"/>
      <c r="C13" s="309"/>
      <c r="D13" s="1"/>
      <c r="E13" s="1"/>
      <c r="F13" s="1"/>
      <c r="G13" s="1"/>
      <c r="H13" s="1"/>
      <c r="I13" s="1"/>
    </row>
    <row r="14" spans="2:9" ht="12.75">
      <c r="B14" s="308"/>
      <c r="C14" s="309"/>
      <c r="D14" s="1"/>
      <c r="E14" s="1"/>
      <c r="F14" s="1"/>
      <c r="G14" s="1"/>
      <c r="H14" s="1"/>
      <c r="I14" s="1"/>
    </row>
    <row r="15" spans="2:9" ht="12.75">
      <c r="B15" s="312" t="s">
        <v>180</v>
      </c>
      <c r="C15" s="313"/>
      <c r="D15" s="1"/>
      <c r="E15" s="1"/>
      <c r="F15" s="1"/>
      <c r="G15" s="1"/>
      <c r="H15" s="1"/>
      <c r="I15" s="1"/>
    </row>
    <row r="17" ht="12.75">
      <c r="B17" s="41" t="s">
        <v>66</v>
      </c>
    </row>
    <row r="18" spans="2:9" ht="45">
      <c r="B18" s="310" t="s">
        <v>1</v>
      </c>
      <c r="C18" s="311"/>
      <c r="D18" s="310" t="s">
        <v>164</v>
      </c>
      <c r="E18" s="311"/>
      <c r="F18" s="310" t="s">
        <v>167</v>
      </c>
      <c r="G18" s="311"/>
      <c r="H18" s="6" t="s">
        <v>204</v>
      </c>
      <c r="I18" s="18" t="s">
        <v>181</v>
      </c>
    </row>
    <row r="19" spans="2:9" ht="12.75">
      <c r="B19" s="308"/>
      <c r="C19" s="309"/>
      <c r="D19" s="308"/>
      <c r="E19" s="309"/>
      <c r="F19" s="308"/>
      <c r="G19" s="309"/>
      <c r="H19" s="20"/>
      <c r="I19" s="19"/>
    </row>
    <row r="20" spans="2:9" ht="12.75">
      <c r="B20" s="308"/>
      <c r="C20" s="309"/>
      <c r="D20" s="308"/>
      <c r="E20" s="309"/>
      <c r="F20" s="308"/>
      <c r="G20" s="309"/>
      <c r="H20" s="20"/>
      <c r="I20" s="19"/>
    </row>
    <row r="22" spans="1:11" ht="24.75" customHeight="1">
      <c r="A22" s="4"/>
      <c r="B22" s="113" t="s">
        <v>486</v>
      </c>
      <c r="G22" s="118"/>
      <c r="H22" s="294" t="s">
        <v>235</v>
      </c>
      <c r="I22" s="294"/>
      <c r="J22" s="119"/>
      <c r="K22" s="119"/>
    </row>
    <row r="23" spans="1:13" ht="12.75">
      <c r="A23" s="4"/>
      <c r="B23" s="113" t="s">
        <v>484</v>
      </c>
      <c r="F23" s="116" t="s">
        <v>79</v>
      </c>
      <c r="G23" s="17"/>
      <c r="H23" s="114"/>
      <c r="J23" s="49"/>
      <c r="K23" s="50"/>
      <c r="L23" s="120"/>
      <c r="M23" s="46"/>
    </row>
    <row r="24" spans="2:9" ht="12.75">
      <c r="B24" s="113" t="s">
        <v>485</v>
      </c>
      <c r="G24" s="17"/>
      <c r="H24" s="54"/>
      <c r="I24" s="55"/>
    </row>
  </sheetData>
  <sheetProtection/>
  <mergeCells count="17">
    <mergeCell ref="B12:C12"/>
    <mergeCell ref="B13:C13"/>
    <mergeCell ref="B14:C14"/>
    <mergeCell ref="F19:G19"/>
    <mergeCell ref="B15:C15"/>
    <mergeCell ref="B18:C18"/>
    <mergeCell ref="B19:C19"/>
    <mergeCell ref="H22:I22"/>
    <mergeCell ref="A8:I8"/>
    <mergeCell ref="A9:I9"/>
    <mergeCell ref="D20:E20"/>
    <mergeCell ref="F20:G20"/>
    <mergeCell ref="D18:E18"/>
    <mergeCell ref="F18:G18"/>
    <mergeCell ref="D19:E19"/>
    <mergeCell ref="B20:C20"/>
    <mergeCell ref="B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82">
      <selection activeCell="T113" sqref="T113"/>
    </sheetView>
  </sheetViews>
  <sheetFormatPr defaultColWidth="9.140625" defaultRowHeight="12.75"/>
  <cols>
    <col min="4" max="4" width="16.42187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113" t="s">
        <v>490</v>
      </c>
      <c r="B1" s="4"/>
    </row>
    <row r="2" spans="1:2" ht="12.75">
      <c r="A2" s="4" t="s">
        <v>329</v>
      </c>
      <c r="B2" s="4"/>
    </row>
    <row r="3" spans="1:2" ht="12.75">
      <c r="A3" s="113" t="s">
        <v>491</v>
      </c>
      <c r="B3" s="4"/>
    </row>
    <row r="4" spans="1:2" ht="12.75">
      <c r="A4" s="4" t="s">
        <v>482</v>
      </c>
      <c r="B4" s="4"/>
    </row>
    <row r="5" spans="1:7" ht="12.75">
      <c r="A5" s="4" t="s">
        <v>330</v>
      </c>
      <c r="B5" s="4"/>
      <c r="F5" s="82"/>
      <c r="G5" s="82"/>
    </row>
    <row r="6" spans="1:7" ht="12.75">
      <c r="A6" s="4" t="s">
        <v>331</v>
      </c>
      <c r="B6" s="4"/>
      <c r="F6" s="82"/>
      <c r="G6" s="82"/>
    </row>
    <row r="7" spans="1:2" ht="12.75">
      <c r="A7" s="82"/>
      <c r="B7" s="82"/>
    </row>
    <row r="8" spans="1:8" ht="12.75">
      <c r="A8" s="306" t="s">
        <v>67</v>
      </c>
      <c r="B8" s="306"/>
      <c r="C8" s="306"/>
      <c r="D8" s="306"/>
      <c r="E8" s="306"/>
      <c r="F8" s="306"/>
      <c r="G8" s="306"/>
      <c r="H8" s="306"/>
    </row>
    <row r="9" spans="1:8" ht="12.75">
      <c r="A9" s="306" t="s">
        <v>483</v>
      </c>
      <c r="B9" s="306"/>
      <c r="C9" s="306"/>
      <c r="D9" s="306"/>
      <c r="E9" s="306"/>
      <c r="F9" s="306"/>
      <c r="G9" s="306"/>
      <c r="H9" s="306"/>
    </row>
    <row r="10" spans="1:8" ht="12.75">
      <c r="A10" s="47"/>
      <c r="B10" s="47"/>
      <c r="C10" s="47"/>
      <c r="D10" s="47"/>
      <c r="E10" s="47"/>
      <c r="F10" s="47"/>
      <c r="G10" s="47"/>
      <c r="H10" s="47"/>
    </row>
    <row r="11" ht="12.75">
      <c r="A11" s="42" t="s">
        <v>68</v>
      </c>
    </row>
    <row r="12" spans="1:8" s="16" customFormat="1" ht="45" customHeight="1">
      <c r="A12" s="83" t="s">
        <v>182</v>
      </c>
      <c r="B12" s="343" t="s">
        <v>69</v>
      </c>
      <c r="C12" s="344"/>
      <c r="D12" s="345"/>
      <c r="E12" s="83" t="s">
        <v>183</v>
      </c>
      <c r="F12" s="83" t="s">
        <v>160</v>
      </c>
      <c r="G12" s="84" t="s">
        <v>184</v>
      </c>
      <c r="H12" s="83" t="s">
        <v>70</v>
      </c>
    </row>
    <row r="13" spans="1:8" ht="12.75">
      <c r="A13" s="85">
        <v>1</v>
      </c>
      <c r="B13" s="86">
        <v>2</v>
      </c>
      <c r="C13" s="87"/>
      <c r="D13" s="88"/>
      <c r="E13" s="85">
        <v>3</v>
      </c>
      <c r="F13" s="85">
        <v>4</v>
      </c>
      <c r="G13" s="86">
        <v>5</v>
      </c>
      <c r="H13" s="85">
        <v>6</v>
      </c>
    </row>
    <row r="14" spans="1:8" ht="12.75">
      <c r="A14" s="85"/>
      <c r="B14" s="317" t="s">
        <v>71</v>
      </c>
      <c r="C14" s="318"/>
      <c r="D14" s="319"/>
      <c r="E14" s="85"/>
      <c r="F14" s="89"/>
      <c r="G14" s="90"/>
      <c r="H14" s="89"/>
    </row>
    <row r="15" spans="1:8" ht="12.75">
      <c r="A15" s="85"/>
      <c r="B15" s="346" t="s">
        <v>54</v>
      </c>
      <c r="C15" s="347"/>
      <c r="D15" s="348"/>
      <c r="E15" s="35"/>
      <c r="F15" s="36"/>
      <c r="G15" s="37"/>
      <c r="H15" s="36"/>
    </row>
    <row r="16" spans="1:8" ht="12.75">
      <c r="A16" s="89"/>
      <c r="B16" s="349" t="s">
        <v>55</v>
      </c>
      <c r="C16" s="350"/>
      <c r="D16" s="351"/>
      <c r="E16" s="36"/>
      <c r="F16" s="36"/>
      <c r="G16" s="37"/>
      <c r="H16" s="36"/>
    </row>
    <row r="17" spans="1:8" ht="12.75">
      <c r="A17" s="91"/>
      <c r="B17" s="334"/>
      <c r="C17" s="335"/>
      <c r="D17" s="336"/>
      <c r="E17" s="31"/>
      <c r="F17" s="74"/>
      <c r="G17" s="30"/>
      <c r="H17" s="38">
        <f>SUM(G17-F17)</f>
        <v>0</v>
      </c>
    </row>
    <row r="18" spans="1:10" ht="12.75">
      <c r="A18" s="91"/>
      <c r="B18" s="334"/>
      <c r="C18" s="335"/>
      <c r="D18" s="336"/>
      <c r="E18" s="32"/>
      <c r="F18" s="30"/>
      <c r="G18" s="30"/>
      <c r="H18" s="38">
        <f>SUM(G18-F18)</f>
        <v>0</v>
      </c>
      <c r="J18" s="105"/>
    </row>
    <row r="19" spans="1:8" ht="12.75">
      <c r="A19" s="91"/>
      <c r="B19" s="340"/>
      <c r="C19" s="341"/>
      <c r="D19" s="342"/>
      <c r="E19" s="92"/>
      <c r="F19" s="30"/>
      <c r="G19" s="30"/>
      <c r="H19" s="38">
        <f aca="true" t="shared" si="0" ref="H19:H28">SUM(G19-F19)</f>
        <v>0</v>
      </c>
    </row>
    <row r="20" spans="1:8" ht="12.75">
      <c r="A20" s="91"/>
      <c r="B20" s="340"/>
      <c r="C20" s="341"/>
      <c r="D20" s="342"/>
      <c r="E20" s="32"/>
      <c r="F20" s="30"/>
      <c r="G20" s="30"/>
      <c r="H20" s="38">
        <f t="shared" si="0"/>
        <v>0</v>
      </c>
    </row>
    <row r="21" spans="1:8" ht="12.75">
      <c r="A21" s="91"/>
      <c r="B21" s="334"/>
      <c r="C21" s="335"/>
      <c r="D21" s="336"/>
      <c r="E21" s="32"/>
      <c r="F21" s="30"/>
      <c r="G21" s="30"/>
      <c r="H21" s="38">
        <f t="shared" si="0"/>
        <v>0</v>
      </c>
    </row>
    <row r="22" spans="1:8" ht="12.75">
      <c r="A22" s="91"/>
      <c r="B22" s="334"/>
      <c r="C22" s="335"/>
      <c r="D22" s="336"/>
      <c r="E22" s="32"/>
      <c r="F22" s="33"/>
      <c r="G22" s="30"/>
      <c r="H22" s="38">
        <f t="shared" si="0"/>
        <v>0</v>
      </c>
    </row>
    <row r="23" spans="1:8" ht="12.75">
      <c r="A23" s="85"/>
      <c r="B23" s="334"/>
      <c r="C23" s="335"/>
      <c r="D23" s="336"/>
      <c r="E23" s="32"/>
      <c r="F23" s="33"/>
      <c r="G23" s="30"/>
      <c r="H23" s="38">
        <f t="shared" si="0"/>
        <v>0</v>
      </c>
    </row>
    <row r="24" spans="1:8" ht="12.75">
      <c r="A24" s="85"/>
      <c r="B24" s="337"/>
      <c r="C24" s="338"/>
      <c r="D24" s="339"/>
      <c r="E24" s="32"/>
      <c r="F24" s="33"/>
      <c r="G24" s="30"/>
      <c r="H24" s="38">
        <f t="shared" si="0"/>
        <v>0</v>
      </c>
    </row>
    <row r="25" spans="1:8" ht="12.75">
      <c r="A25" s="85"/>
      <c r="B25" s="340"/>
      <c r="C25" s="341"/>
      <c r="D25" s="342"/>
      <c r="E25" s="32"/>
      <c r="F25" s="30"/>
      <c r="G25" s="30"/>
      <c r="H25" s="38">
        <f t="shared" si="0"/>
        <v>0</v>
      </c>
    </row>
    <row r="26" spans="1:8" ht="12.75">
      <c r="A26" s="85"/>
      <c r="B26" s="340"/>
      <c r="C26" s="341"/>
      <c r="D26" s="342"/>
      <c r="E26" s="32"/>
      <c r="F26" s="30"/>
      <c r="G26" s="74"/>
      <c r="H26" s="38">
        <f t="shared" si="0"/>
        <v>0</v>
      </c>
    </row>
    <row r="27" spans="1:8" ht="12.75" customHeight="1">
      <c r="A27" s="93"/>
      <c r="B27" s="340"/>
      <c r="C27" s="341"/>
      <c r="D27" s="342"/>
      <c r="E27" s="32"/>
      <c r="F27" s="30"/>
      <c r="G27" s="74"/>
      <c r="H27" s="38">
        <f t="shared" si="0"/>
        <v>0</v>
      </c>
    </row>
    <row r="28" spans="1:8" ht="12.75" customHeight="1">
      <c r="A28" s="93"/>
      <c r="B28" s="340"/>
      <c r="C28" s="341"/>
      <c r="D28" s="342"/>
      <c r="E28" s="32"/>
      <c r="F28" s="30"/>
      <c r="G28" s="74"/>
      <c r="H28" s="38">
        <f t="shared" si="0"/>
        <v>0</v>
      </c>
    </row>
    <row r="29" spans="1:8" ht="12.75" customHeight="1">
      <c r="A29" s="85"/>
      <c r="B29" s="314"/>
      <c r="C29" s="315"/>
      <c r="D29" s="316"/>
      <c r="E29" s="94"/>
      <c r="F29" s="85"/>
      <c r="G29" s="86"/>
      <c r="H29" s="85"/>
    </row>
    <row r="30" spans="1:8" ht="12.75">
      <c r="A30" s="85"/>
      <c r="B30" s="314" t="s">
        <v>72</v>
      </c>
      <c r="C30" s="315"/>
      <c r="D30" s="316"/>
      <c r="E30" s="85"/>
      <c r="F30" s="85"/>
      <c r="G30" s="86"/>
      <c r="H30" s="85"/>
    </row>
    <row r="31" spans="1:8" ht="12.75" customHeight="1">
      <c r="A31" s="85"/>
      <c r="B31" s="317" t="s">
        <v>73</v>
      </c>
      <c r="C31" s="318"/>
      <c r="D31" s="319"/>
      <c r="E31" s="85"/>
      <c r="F31" s="85"/>
      <c r="G31" s="86"/>
      <c r="H31" s="85"/>
    </row>
    <row r="32" spans="1:8" ht="26.25" customHeight="1">
      <c r="A32" s="85"/>
      <c r="B32" s="314" t="s">
        <v>55</v>
      </c>
      <c r="C32" s="315"/>
      <c r="D32" s="316"/>
      <c r="E32" s="85"/>
      <c r="F32" s="85"/>
      <c r="G32" s="86"/>
      <c r="H32" s="85"/>
    </row>
    <row r="33" spans="1:8" ht="25.5" customHeight="1">
      <c r="A33" s="85"/>
      <c r="B33" s="314" t="s">
        <v>56</v>
      </c>
      <c r="C33" s="315"/>
      <c r="D33" s="316"/>
      <c r="E33" s="85"/>
      <c r="F33" s="85"/>
      <c r="G33" s="86"/>
      <c r="H33" s="85"/>
    </row>
    <row r="34" spans="1:8" ht="12.75">
      <c r="A34" s="85"/>
      <c r="B34" s="314" t="s">
        <v>72</v>
      </c>
      <c r="C34" s="315"/>
      <c r="D34" s="316"/>
      <c r="E34" s="85"/>
      <c r="F34" s="85"/>
      <c r="G34" s="86"/>
      <c r="H34" s="85"/>
    </row>
    <row r="35" spans="1:8" ht="48" customHeight="1">
      <c r="A35" s="85"/>
      <c r="B35" s="331" t="s">
        <v>74</v>
      </c>
      <c r="C35" s="332"/>
      <c r="D35" s="333"/>
      <c r="E35" s="85"/>
      <c r="F35" s="85"/>
      <c r="G35" s="86"/>
      <c r="H35" s="85"/>
    </row>
    <row r="36" spans="1:8" ht="21.75" customHeight="1">
      <c r="A36" s="85"/>
      <c r="B36" s="331" t="s">
        <v>188</v>
      </c>
      <c r="C36" s="332"/>
      <c r="D36" s="333"/>
      <c r="E36" s="85"/>
      <c r="F36" s="85"/>
      <c r="G36" s="86"/>
      <c r="H36" s="85"/>
    </row>
    <row r="37" spans="1:8" ht="12.75" customHeight="1">
      <c r="A37" s="85"/>
      <c r="B37" s="314" t="s">
        <v>162</v>
      </c>
      <c r="C37" s="315"/>
      <c r="D37" s="316"/>
      <c r="E37" s="85"/>
      <c r="F37" s="85"/>
      <c r="G37" s="86"/>
      <c r="H37" s="85"/>
    </row>
    <row r="38" spans="1:8" ht="22.5" customHeight="1">
      <c r="A38" s="85"/>
      <c r="B38" s="326" t="s">
        <v>189</v>
      </c>
      <c r="C38" s="327"/>
      <c r="D38" s="328"/>
      <c r="E38" s="85"/>
      <c r="F38" s="85"/>
      <c r="G38" s="86"/>
      <c r="H38" s="85"/>
    </row>
    <row r="39" spans="1:8" ht="12.75" customHeight="1">
      <c r="A39" s="91"/>
      <c r="B39" s="314"/>
      <c r="C39" s="315"/>
      <c r="D39" s="316"/>
      <c r="E39" s="85"/>
      <c r="F39" s="85"/>
      <c r="G39" s="86"/>
      <c r="H39" s="89"/>
    </row>
    <row r="40" spans="1:8" ht="12.75" customHeight="1">
      <c r="A40" s="91"/>
      <c r="B40" s="314"/>
      <c r="C40" s="315"/>
      <c r="D40" s="316"/>
      <c r="E40" s="85"/>
      <c r="F40" s="85"/>
      <c r="G40" s="86"/>
      <c r="H40" s="89"/>
    </row>
    <row r="41" spans="1:8" ht="12.75" customHeight="1">
      <c r="A41" s="91"/>
      <c r="B41" s="314"/>
      <c r="C41" s="315"/>
      <c r="D41" s="316"/>
      <c r="E41" s="85"/>
      <c r="F41" s="85"/>
      <c r="G41" s="86"/>
      <c r="H41" s="89"/>
    </row>
    <row r="42" spans="1:8" ht="26.25" customHeight="1">
      <c r="A42" s="91"/>
      <c r="B42" s="314"/>
      <c r="C42" s="315"/>
      <c r="D42" s="316"/>
      <c r="E42" s="85"/>
      <c r="F42" s="85"/>
      <c r="G42" s="86"/>
      <c r="H42" s="89"/>
    </row>
    <row r="43" spans="1:8" ht="21.75" customHeight="1">
      <c r="A43" s="85"/>
      <c r="B43" s="326" t="s">
        <v>190</v>
      </c>
      <c r="C43" s="327"/>
      <c r="D43" s="328"/>
      <c r="E43" s="85"/>
      <c r="F43" s="85"/>
      <c r="G43" s="86"/>
      <c r="H43" s="85"/>
    </row>
    <row r="44" spans="1:8" ht="12.75" customHeight="1">
      <c r="A44" s="85"/>
      <c r="B44" s="314" t="s">
        <v>191</v>
      </c>
      <c r="C44" s="315"/>
      <c r="D44" s="316"/>
      <c r="E44" s="85"/>
      <c r="F44" s="85"/>
      <c r="G44" s="86"/>
      <c r="H44" s="85"/>
    </row>
    <row r="45" spans="1:8" ht="21" customHeight="1">
      <c r="A45" s="85"/>
      <c r="B45" s="314" t="s">
        <v>192</v>
      </c>
      <c r="C45" s="315"/>
      <c r="D45" s="316"/>
      <c r="E45" s="85"/>
      <c r="F45" s="85"/>
      <c r="G45" s="86"/>
      <c r="H45" s="85"/>
    </row>
    <row r="46" spans="1:8" ht="36" customHeight="1">
      <c r="A46" s="85"/>
      <c r="B46" s="331" t="s">
        <v>193</v>
      </c>
      <c r="C46" s="332"/>
      <c r="D46" s="333"/>
      <c r="E46" s="85"/>
      <c r="F46" s="85"/>
      <c r="G46" s="86"/>
      <c r="H46" s="85"/>
    </row>
    <row r="47" spans="1:8" ht="33.75" customHeight="1">
      <c r="A47" s="85"/>
      <c r="B47" s="326" t="s">
        <v>194</v>
      </c>
      <c r="C47" s="327"/>
      <c r="D47" s="328"/>
      <c r="E47" s="85"/>
      <c r="F47" s="85"/>
      <c r="G47" s="86"/>
      <c r="H47" s="85"/>
    </row>
    <row r="48" spans="1:8" ht="22.5" customHeight="1">
      <c r="A48" s="85"/>
      <c r="B48" s="326" t="s">
        <v>195</v>
      </c>
      <c r="C48" s="327"/>
      <c r="D48" s="328"/>
      <c r="E48" s="85"/>
      <c r="F48" s="85"/>
      <c r="G48" s="86"/>
      <c r="H48" s="85"/>
    </row>
    <row r="49" spans="1:8" ht="12.75" customHeight="1">
      <c r="A49" s="85"/>
      <c r="B49" s="326" t="s">
        <v>196</v>
      </c>
      <c r="C49" s="327"/>
      <c r="D49" s="328"/>
      <c r="E49" s="85"/>
      <c r="F49" s="85"/>
      <c r="G49" s="86"/>
      <c r="H49" s="85"/>
    </row>
    <row r="50" spans="1:8" ht="12.75" customHeight="1">
      <c r="A50" s="85"/>
      <c r="B50" s="326" t="s">
        <v>197</v>
      </c>
      <c r="C50" s="327"/>
      <c r="D50" s="328"/>
      <c r="E50" s="85"/>
      <c r="F50" s="85"/>
      <c r="G50" s="86"/>
      <c r="H50" s="85"/>
    </row>
    <row r="51" spans="1:8" ht="33.75" customHeight="1">
      <c r="A51" s="85"/>
      <c r="B51" s="326" t="s">
        <v>198</v>
      </c>
      <c r="C51" s="327"/>
      <c r="D51" s="328"/>
      <c r="E51" s="85"/>
      <c r="F51" s="85"/>
      <c r="G51" s="86"/>
      <c r="H51" s="85"/>
    </row>
    <row r="52" spans="1:8" ht="33" customHeight="1">
      <c r="A52" s="85"/>
      <c r="B52" s="326" t="s">
        <v>75</v>
      </c>
      <c r="C52" s="327"/>
      <c r="D52" s="328"/>
      <c r="E52" s="85"/>
      <c r="F52" s="85"/>
      <c r="G52" s="86"/>
      <c r="H52" s="85"/>
    </row>
    <row r="53" spans="1:8" ht="33" customHeight="1">
      <c r="A53" s="85"/>
      <c r="B53" s="326" t="s">
        <v>76</v>
      </c>
      <c r="C53" s="327"/>
      <c r="D53" s="328"/>
      <c r="E53" s="36">
        <f>SUM(E17:E52)</f>
        <v>0</v>
      </c>
      <c r="F53" s="36">
        <f>SUM(F17:F52)</f>
        <v>0</v>
      </c>
      <c r="G53" s="36">
        <f>SUM(G17:G52)</f>
        <v>0</v>
      </c>
      <c r="H53" s="36">
        <f>SUM(H17:H52)</f>
        <v>0</v>
      </c>
    </row>
    <row r="54" spans="1:8" ht="18.75" customHeight="1">
      <c r="A54" s="95"/>
      <c r="B54" s="96"/>
      <c r="C54" s="96"/>
      <c r="D54" s="96"/>
      <c r="E54" s="70"/>
      <c r="F54" s="71"/>
      <c r="G54" s="71"/>
      <c r="H54" s="71"/>
    </row>
    <row r="55" spans="1:8" ht="12.75">
      <c r="A55" s="329" t="s">
        <v>77</v>
      </c>
      <c r="B55" s="329"/>
      <c r="C55" s="329"/>
      <c r="D55" s="329"/>
      <c r="E55" s="329"/>
      <c r="F55" s="329"/>
      <c r="G55" s="329"/>
      <c r="H55" s="329"/>
    </row>
    <row r="56" spans="1:8" ht="33.75">
      <c r="A56" s="83" t="s">
        <v>182</v>
      </c>
      <c r="B56" s="330"/>
      <c r="C56" s="330"/>
      <c r="D56" s="330"/>
      <c r="E56" s="83" t="s">
        <v>183</v>
      </c>
      <c r="F56" s="83" t="s">
        <v>160</v>
      </c>
      <c r="G56" s="83" t="s">
        <v>184</v>
      </c>
      <c r="H56" s="83" t="s">
        <v>185</v>
      </c>
    </row>
    <row r="57" spans="1:8" ht="12.75">
      <c r="A57" s="85">
        <v>1</v>
      </c>
      <c r="B57" s="314">
        <v>2</v>
      </c>
      <c r="C57" s="315"/>
      <c r="D57" s="316"/>
      <c r="E57" s="85">
        <v>3</v>
      </c>
      <c r="F57" s="85">
        <v>4</v>
      </c>
      <c r="G57" s="85">
        <v>5</v>
      </c>
      <c r="H57" s="85" t="s">
        <v>186</v>
      </c>
    </row>
    <row r="58" spans="1:8" ht="12.75">
      <c r="A58" s="85"/>
      <c r="B58" s="317" t="s">
        <v>187</v>
      </c>
      <c r="C58" s="318"/>
      <c r="D58" s="319"/>
      <c r="E58" s="85"/>
      <c r="F58" s="85"/>
      <c r="G58" s="85"/>
      <c r="H58" s="85"/>
    </row>
    <row r="59" spans="1:8" ht="12.75">
      <c r="A59" s="85"/>
      <c r="B59" s="317" t="s">
        <v>54</v>
      </c>
      <c r="C59" s="318"/>
      <c r="D59" s="319"/>
      <c r="E59" s="97"/>
      <c r="F59" s="98"/>
      <c r="G59" s="99"/>
      <c r="H59" s="100"/>
    </row>
    <row r="60" spans="1:8" ht="12.75">
      <c r="A60" s="85"/>
      <c r="B60" s="314" t="s">
        <v>55</v>
      </c>
      <c r="C60" s="315"/>
      <c r="D60" s="316"/>
      <c r="E60" s="101"/>
      <c r="F60" s="98"/>
      <c r="G60" s="99"/>
      <c r="H60" s="99"/>
    </row>
    <row r="61" spans="1:8" ht="12.75">
      <c r="A61" s="91">
        <v>42388</v>
      </c>
      <c r="B61" s="314" t="s">
        <v>479</v>
      </c>
      <c r="C61" s="315"/>
      <c r="D61" s="316"/>
      <c r="E61" s="97">
        <v>130540</v>
      </c>
      <c r="F61" s="99">
        <v>130540</v>
      </c>
      <c r="G61" s="99">
        <v>0</v>
      </c>
      <c r="H61" s="99">
        <f aca="true" t="shared" si="1" ref="H61:H69">SUM(G61-F61)</f>
        <v>-130540</v>
      </c>
    </row>
    <row r="62" spans="1:8" ht="12.75">
      <c r="A62" s="91" t="s">
        <v>494</v>
      </c>
      <c r="B62" s="314" t="s">
        <v>480</v>
      </c>
      <c r="C62" s="315"/>
      <c r="D62" s="316"/>
      <c r="E62" s="97">
        <v>182708</v>
      </c>
      <c r="F62" s="99">
        <v>182708</v>
      </c>
      <c r="G62" s="99">
        <v>49696.58</v>
      </c>
      <c r="H62" s="99">
        <f t="shared" si="1"/>
        <v>-133011.41999999998</v>
      </c>
    </row>
    <row r="63" spans="1:8" ht="12.75">
      <c r="A63" s="91" t="s">
        <v>493</v>
      </c>
      <c r="B63" s="314" t="s">
        <v>481</v>
      </c>
      <c r="C63" s="315"/>
      <c r="D63" s="316"/>
      <c r="E63" s="97">
        <v>547454</v>
      </c>
      <c r="F63" s="99">
        <v>547454</v>
      </c>
      <c r="G63" s="99">
        <v>8462.89</v>
      </c>
      <c r="H63" s="99">
        <f t="shared" si="1"/>
        <v>-538991.11</v>
      </c>
    </row>
    <row r="64" spans="1:8" ht="12.75">
      <c r="A64" s="91"/>
      <c r="B64" s="314"/>
      <c r="C64" s="315"/>
      <c r="D64" s="316"/>
      <c r="E64" s="97"/>
      <c r="F64" s="99"/>
      <c r="G64" s="99">
        <v>0</v>
      </c>
      <c r="H64" s="99">
        <f t="shared" si="1"/>
        <v>0</v>
      </c>
    </row>
    <row r="65" spans="1:8" ht="12.75">
      <c r="A65" s="91"/>
      <c r="B65" s="314"/>
      <c r="C65" s="315"/>
      <c r="D65" s="316"/>
      <c r="E65" s="97"/>
      <c r="F65" s="99"/>
      <c r="G65" s="99">
        <v>0</v>
      </c>
      <c r="H65" s="99">
        <f t="shared" si="1"/>
        <v>0</v>
      </c>
    </row>
    <row r="66" spans="1:8" ht="12.75">
      <c r="A66" s="102"/>
      <c r="B66" s="323"/>
      <c r="C66" s="324"/>
      <c r="D66" s="325"/>
      <c r="E66" s="101"/>
      <c r="F66" s="98"/>
      <c r="G66" s="98">
        <v>0</v>
      </c>
      <c r="H66" s="38">
        <f>SUM(G66-F66)</f>
        <v>0</v>
      </c>
    </row>
    <row r="67" spans="1:8" ht="12.75">
      <c r="A67" s="91"/>
      <c r="B67" s="314"/>
      <c r="C67" s="315"/>
      <c r="D67" s="316"/>
      <c r="E67" s="97"/>
      <c r="F67" s="99"/>
      <c r="G67" s="99">
        <v>0</v>
      </c>
      <c r="H67" s="99">
        <f t="shared" si="1"/>
        <v>0</v>
      </c>
    </row>
    <row r="68" spans="1:8" ht="12.75">
      <c r="A68" s="91"/>
      <c r="B68" s="314"/>
      <c r="C68" s="315"/>
      <c r="D68" s="316"/>
      <c r="E68" s="97"/>
      <c r="F68" s="99"/>
      <c r="G68" s="99">
        <v>0</v>
      </c>
      <c r="H68" s="99">
        <f t="shared" si="1"/>
        <v>0</v>
      </c>
    </row>
    <row r="69" spans="1:8" ht="12.75">
      <c r="A69" s="91"/>
      <c r="B69" s="314"/>
      <c r="C69" s="315"/>
      <c r="D69" s="316"/>
      <c r="E69" s="97"/>
      <c r="F69" s="99"/>
      <c r="G69" s="99">
        <v>0</v>
      </c>
      <c r="H69" s="99">
        <f t="shared" si="1"/>
        <v>0</v>
      </c>
    </row>
    <row r="70" spans="1:8" ht="12.75">
      <c r="A70" s="91"/>
      <c r="B70" s="320"/>
      <c r="C70" s="321"/>
      <c r="D70" s="322"/>
      <c r="E70" s="97"/>
      <c r="F70" s="97"/>
      <c r="G70" s="99"/>
      <c r="H70" s="97"/>
    </row>
    <row r="71" spans="1:8" ht="12.75">
      <c r="A71" s="85"/>
      <c r="B71" s="320"/>
      <c r="C71" s="321"/>
      <c r="D71" s="322"/>
      <c r="E71" s="97"/>
      <c r="F71" s="99"/>
      <c r="G71" s="99"/>
      <c r="H71" s="99"/>
    </row>
    <row r="72" spans="1:8" ht="12.75">
      <c r="A72" s="85"/>
      <c r="B72" s="320"/>
      <c r="C72" s="321"/>
      <c r="D72" s="322"/>
      <c r="E72" s="97"/>
      <c r="F72" s="99"/>
      <c r="G72" s="99"/>
      <c r="H72" s="99"/>
    </row>
    <row r="73" spans="1:8" ht="12.75">
      <c r="A73" s="85"/>
      <c r="B73" s="320"/>
      <c r="C73" s="321"/>
      <c r="D73" s="322"/>
      <c r="E73" s="97"/>
      <c r="F73" s="99"/>
      <c r="G73" s="99"/>
      <c r="H73" s="99"/>
    </row>
    <row r="74" spans="1:8" ht="24" customHeight="1">
      <c r="A74" s="85"/>
      <c r="B74" s="314" t="s">
        <v>56</v>
      </c>
      <c r="C74" s="315"/>
      <c r="D74" s="316"/>
      <c r="E74" s="94"/>
      <c r="F74" s="85"/>
      <c r="G74" s="85"/>
      <c r="H74" s="85"/>
    </row>
    <row r="75" spans="1:8" ht="12.75">
      <c r="A75" s="85"/>
      <c r="B75" s="314"/>
      <c r="C75" s="315"/>
      <c r="D75" s="316"/>
      <c r="E75" s="94"/>
      <c r="F75" s="85"/>
      <c r="G75" s="85"/>
      <c r="H75" s="85"/>
    </row>
    <row r="76" spans="1:8" ht="12.75">
      <c r="A76" s="85"/>
      <c r="B76" s="317" t="s">
        <v>78</v>
      </c>
      <c r="C76" s="318"/>
      <c r="D76" s="319"/>
      <c r="E76" s="94"/>
      <c r="F76" s="85"/>
      <c r="G76" s="85"/>
      <c r="H76" s="85"/>
    </row>
    <row r="77" spans="1:8" ht="12.75">
      <c r="A77" s="85"/>
      <c r="B77" s="314" t="s">
        <v>55</v>
      </c>
      <c r="C77" s="315"/>
      <c r="D77" s="316"/>
      <c r="E77" s="94"/>
      <c r="F77" s="85"/>
      <c r="G77" s="85"/>
      <c r="H77" s="85"/>
    </row>
    <row r="78" spans="1:8" ht="12.75">
      <c r="A78" s="85"/>
      <c r="B78" s="314" t="s">
        <v>56</v>
      </c>
      <c r="C78" s="315"/>
      <c r="D78" s="316"/>
      <c r="E78" s="94"/>
      <c r="F78" s="85"/>
      <c r="G78" s="85"/>
      <c r="H78" s="85"/>
    </row>
    <row r="79" spans="1:8" ht="34.5" customHeight="1">
      <c r="A79" s="85"/>
      <c r="B79" s="314"/>
      <c r="C79" s="315"/>
      <c r="D79" s="316"/>
      <c r="E79" s="94"/>
      <c r="F79" s="85"/>
      <c r="G79" s="85"/>
      <c r="H79" s="85"/>
    </row>
    <row r="80" spans="1:8" ht="32.25" customHeight="1">
      <c r="A80" s="85"/>
      <c r="B80" s="352" t="s">
        <v>334</v>
      </c>
      <c r="C80" s="330"/>
      <c r="D80" s="330"/>
      <c r="E80" s="97">
        <f>SUM(E61:E79)</f>
        <v>860702</v>
      </c>
      <c r="F80" s="99">
        <f>SUM(F61:F79)</f>
        <v>860702</v>
      </c>
      <c r="G80" s="99">
        <f>SUM(G61:G79)</f>
        <v>58159.47</v>
      </c>
      <c r="H80" s="99">
        <f>SUM(H61:H79)</f>
        <v>-802542.53</v>
      </c>
    </row>
    <row r="81" spans="1:8" ht="12.75">
      <c r="A81" s="95"/>
      <c r="B81" s="96"/>
      <c r="C81" s="96"/>
      <c r="D81" s="96"/>
      <c r="E81" s="103"/>
      <c r="F81" s="104"/>
      <c r="G81" s="104"/>
      <c r="H81" s="104"/>
    </row>
    <row r="82" spans="1:8" ht="12.75">
      <c r="A82" s="72" t="s">
        <v>80</v>
      </c>
      <c r="B82" s="96"/>
      <c r="C82" s="96"/>
      <c r="D82" s="96"/>
      <c r="E82" s="103"/>
      <c r="F82" s="104"/>
      <c r="G82" s="104"/>
      <c r="H82" s="104"/>
    </row>
    <row r="83" spans="1:8" ht="45">
      <c r="A83" s="85" t="s">
        <v>199</v>
      </c>
      <c r="B83" s="320" t="s">
        <v>200</v>
      </c>
      <c r="C83" s="321"/>
      <c r="D83" s="322"/>
      <c r="E83" s="83" t="s">
        <v>164</v>
      </c>
      <c r="F83" s="83" t="s">
        <v>201</v>
      </c>
      <c r="G83" s="83" t="s">
        <v>81</v>
      </c>
      <c r="H83" s="104"/>
    </row>
    <row r="84" spans="1:8" ht="12.75">
      <c r="A84" s="85">
        <v>1</v>
      </c>
      <c r="B84" s="320">
        <v>2</v>
      </c>
      <c r="C84" s="321"/>
      <c r="D84" s="322"/>
      <c r="E84" s="85">
        <v>3</v>
      </c>
      <c r="F84" s="85">
        <v>4</v>
      </c>
      <c r="G84" s="85">
        <v>5</v>
      </c>
      <c r="H84" s="104"/>
    </row>
    <row r="85" spans="1:8" ht="12.75">
      <c r="A85" s="85">
        <v>1</v>
      </c>
      <c r="B85" s="314" t="s">
        <v>170</v>
      </c>
      <c r="C85" s="315"/>
      <c r="D85" s="316"/>
      <c r="E85" s="85"/>
      <c r="F85" s="85"/>
      <c r="G85" s="85"/>
      <c r="H85" s="104"/>
    </row>
    <row r="86" spans="1:8" ht="12.75">
      <c r="A86" s="85">
        <v>2</v>
      </c>
      <c r="B86" s="314" t="s">
        <v>171</v>
      </c>
      <c r="C86" s="315"/>
      <c r="D86" s="316"/>
      <c r="E86" s="85"/>
      <c r="F86" s="85"/>
      <c r="G86" s="85"/>
      <c r="H86" s="104"/>
    </row>
    <row r="87" spans="1:8" ht="12.75">
      <c r="A87" s="85">
        <v>3</v>
      </c>
      <c r="B87" s="314" t="s">
        <v>172</v>
      </c>
      <c r="C87" s="315"/>
      <c r="D87" s="316"/>
      <c r="E87" s="85"/>
      <c r="F87" s="85"/>
      <c r="G87" s="85"/>
      <c r="H87" s="104"/>
    </row>
    <row r="88" spans="1:8" ht="12.75">
      <c r="A88" s="85">
        <v>4</v>
      </c>
      <c r="B88" s="314" t="s">
        <v>173</v>
      </c>
      <c r="C88" s="315"/>
      <c r="D88" s="316"/>
      <c r="E88" s="85"/>
      <c r="F88" s="85"/>
      <c r="G88" s="85"/>
      <c r="H88" s="104"/>
    </row>
    <row r="89" spans="1:8" ht="24" customHeight="1">
      <c r="A89" s="85">
        <v>5</v>
      </c>
      <c r="B89" s="354" t="s">
        <v>202</v>
      </c>
      <c r="C89" s="354"/>
      <c r="D89" s="354"/>
      <c r="E89" s="85"/>
      <c r="F89" s="85"/>
      <c r="G89" s="85"/>
      <c r="H89" s="104"/>
    </row>
    <row r="90" spans="1:8" ht="24.75" customHeight="1">
      <c r="A90" s="85">
        <v>6</v>
      </c>
      <c r="B90" s="326" t="s">
        <v>203</v>
      </c>
      <c r="C90" s="327"/>
      <c r="D90" s="328"/>
      <c r="E90" s="85"/>
      <c r="F90" s="85"/>
      <c r="G90" s="85"/>
      <c r="H90" s="104"/>
    </row>
    <row r="91" spans="1:8" ht="26.25" customHeight="1">
      <c r="A91" s="95"/>
      <c r="B91" s="353"/>
      <c r="C91" s="353"/>
      <c r="D91" s="353"/>
      <c r="E91" s="95"/>
      <c r="F91" s="95"/>
      <c r="G91" s="95"/>
      <c r="H91" s="95"/>
    </row>
    <row r="92" spans="1:8" ht="24" customHeight="1">
      <c r="A92" s="113" t="s">
        <v>486</v>
      </c>
      <c r="F92" s="118"/>
      <c r="G92" s="294" t="s">
        <v>235</v>
      </c>
      <c r="H92" s="294"/>
    </row>
    <row r="93" spans="1:7" ht="12.75">
      <c r="A93" s="113" t="s">
        <v>484</v>
      </c>
      <c r="E93" s="116" t="s">
        <v>79</v>
      </c>
      <c r="F93" s="17"/>
      <c r="G93" s="114"/>
    </row>
    <row r="94" spans="1:8" ht="12.75">
      <c r="A94" s="113" t="s">
        <v>485</v>
      </c>
      <c r="F94" s="17"/>
      <c r="G94" s="54"/>
      <c r="H94" s="55"/>
    </row>
    <row r="95" spans="1:8" ht="12.75">
      <c r="A95" s="82"/>
      <c r="B95" s="82"/>
      <c r="C95" s="82"/>
      <c r="F95" s="82"/>
      <c r="G95" s="82"/>
      <c r="H95" s="82"/>
    </row>
    <row r="96" spans="1:2" ht="12.75">
      <c r="A96" s="82"/>
      <c r="B96" s="82"/>
    </row>
    <row r="97" ht="12.75">
      <c r="A97" s="82"/>
    </row>
  </sheetData>
  <sheetProtection/>
  <mergeCells count="79">
    <mergeCell ref="B89:D89"/>
    <mergeCell ref="G92:H92"/>
    <mergeCell ref="B80:D80"/>
    <mergeCell ref="B83:D83"/>
    <mergeCell ref="B84:D84"/>
    <mergeCell ref="B85:D85"/>
    <mergeCell ref="B90:D90"/>
    <mergeCell ref="B91:D91"/>
    <mergeCell ref="B86:D86"/>
    <mergeCell ref="B87:D87"/>
    <mergeCell ref="B88:D88"/>
    <mergeCell ref="B78:D78"/>
    <mergeCell ref="B79:D79"/>
    <mergeCell ref="B27:D27"/>
    <mergeCell ref="B28:D28"/>
    <mergeCell ref="B17:D17"/>
    <mergeCell ref="B18:D18"/>
    <mergeCell ref="B19:D19"/>
    <mergeCell ref="B20:D20"/>
    <mergeCell ref="A8:H8"/>
    <mergeCell ref="A9:H9"/>
    <mergeCell ref="B12:D12"/>
    <mergeCell ref="B14:D14"/>
    <mergeCell ref="B21:D21"/>
    <mergeCell ref="B22:D22"/>
    <mergeCell ref="B15:D15"/>
    <mergeCell ref="B16:D16"/>
    <mergeCell ref="B23:D23"/>
    <mergeCell ref="B24:D24"/>
    <mergeCell ref="B25:D25"/>
    <mergeCell ref="B26:D26"/>
    <mergeCell ref="B39:D39"/>
    <mergeCell ref="B40:D40"/>
    <mergeCell ref="B29:D29"/>
    <mergeCell ref="B30:D30"/>
    <mergeCell ref="B31:D31"/>
    <mergeCell ref="B32:D32"/>
    <mergeCell ref="B47:D47"/>
    <mergeCell ref="B48:D48"/>
    <mergeCell ref="B33:D33"/>
    <mergeCell ref="B34:D34"/>
    <mergeCell ref="B35:D35"/>
    <mergeCell ref="B36:D36"/>
    <mergeCell ref="B37:D37"/>
    <mergeCell ref="B38:D38"/>
    <mergeCell ref="B58:D58"/>
    <mergeCell ref="B59:D59"/>
    <mergeCell ref="B51:D51"/>
    <mergeCell ref="B52:D52"/>
    <mergeCell ref="B41:D41"/>
    <mergeCell ref="B42:D42"/>
    <mergeCell ref="B43:D43"/>
    <mergeCell ref="B44:D44"/>
    <mergeCell ref="B45:D45"/>
    <mergeCell ref="B46:D46"/>
    <mergeCell ref="B70:D70"/>
    <mergeCell ref="B71:D71"/>
    <mergeCell ref="B49:D49"/>
    <mergeCell ref="B50:D50"/>
    <mergeCell ref="B64:D64"/>
    <mergeCell ref="B65:D65"/>
    <mergeCell ref="B53:D53"/>
    <mergeCell ref="A55:H55"/>
    <mergeCell ref="B56:D56"/>
    <mergeCell ref="B57:D57"/>
    <mergeCell ref="B66:D66"/>
    <mergeCell ref="B67:D67"/>
    <mergeCell ref="B68:D68"/>
    <mergeCell ref="B69:D69"/>
    <mergeCell ref="B60:D60"/>
    <mergeCell ref="B61:D61"/>
    <mergeCell ref="B62:D62"/>
    <mergeCell ref="B63:D63"/>
    <mergeCell ref="B74:D74"/>
    <mergeCell ref="B75:D75"/>
    <mergeCell ref="B76:D76"/>
    <mergeCell ref="B77:D77"/>
    <mergeCell ref="B72:D72"/>
    <mergeCell ref="B73:D73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49">
      <selection activeCell="G81" sqref="G81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113" t="s">
        <v>490</v>
      </c>
      <c r="C1" s="4"/>
      <c r="H1" s="4"/>
    </row>
    <row r="2" spans="2:8" ht="12.75">
      <c r="B2" s="4" t="s">
        <v>329</v>
      </c>
      <c r="C2" s="4"/>
      <c r="H2" s="4"/>
    </row>
    <row r="3" spans="2:3" ht="12.75">
      <c r="B3" s="113" t="s">
        <v>491</v>
      </c>
      <c r="C3" s="4"/>
    </row>
    <row r="4" spans="2:3" ht="12.75">
      <c r="B4" s="4" t="s">
        <v>482</v>
      </c>
      <c r="C4" s="4"/>
    </row>
    <row r="5" spans="2:9" ht="12.75">
      <c r="B5" s="4" t="s">
        <v>330</v>
      </c>
      <c r="C5" s="4"/>
      <c r="G5" s="82"/>
      <c r="I5" s="4"/>
    </row>
    <row r="6" spans="2:7" ht="12.75">
      <c r="B6" s="4" t="s">
        <v>331</v>
      </c>
      <c r="C6" s="4"/>
      <c r="G6" s="82"/>
    </row>
    <row r="8" spans="2:5" ht="12.75">
      <c r="B8" s="41" t="s">
        <v>205</v>
      </c>
      <c r="C8" s="42"/>
      <c r="D8" s="42"/>
      <c r="E8" s="42"/>
    </row>
    <row r="9" spans="2:12" ht="25.5" customHeight="1">
      <c r="B9" s="372" t="s">
        <v>206</v>
      </c>
      <c r="C9" s="372"/>
      <c r="D9" s="372"/>
      <c r="E9" s="372"/>
      <c r="F9" s="372"/>
      <c r="G9" s="372"/>
      <c r="H9" s="40"/>
      <c r="I9" s="40"/>
      <c r="J9" s="40"/>
      <c r="K9" s="40"/>
      <c r="L9" s="40"/>
    </row>
    <row r="10" ht="12.75">
      <c r="B10" s="4"/>
    </row>
    <row r="11" spans="1:7" ht="12.75">
      <c r="A11" s="292" t="s">
        <v>83</v>
      </c>
      <c r="B11" s="292"/>
      <c r="C11" s="292"/>
      <c r="D11" s="292"/>
      <c r="E11" s="292"/>
      <c r="F11" s="292"/>
      <c r="G11" s="292"/>
    </row>
    <row r="12" spans="1:7" ht="12.75">
      <c r="A12" s="292" t="s">
        <v>84</v>
      </c>
      <c r="B12" s="292"/>
      <c r="C12" s="292"/>
      <c r="D12" s="292"/>
      <c r="E12" s="292"/>
      <c r="F12" s="292"/>
      <c r="G12" s="292"/>
    </row>
    <row r="14" spans="2:5" ht="12.75">
      <c r="B14" s="42" t="s">
        <v>82</v>
      </c>
      <c r="E14" s="42" t="s">
        <v>483</v>
      </c>
    </row>
    <row r="15" spans="2:7" ht="22.5">
      <c r="B15" s="6" t="s">
        <v>207</v>
      </c>
      <c r="C15" s="6" t="s">
        <v>220</v>
      </c>
      <c r="D15" s="6" t="s">
        <v>159</v>
      </c>
      <c r="E15" s="6" t="s">
        <v>208</v>
      </c>
      <c r="F15" s="6" t="s">
        <v>209</v>
      </c>
      <c r="G15" s="6" t="s">
        <v>210</v>
      </c>
    </row>
    <row r="16" spans="2:7" ht="12.75">
      <c r="B16" s="15">
        <v>1</v>
      </c>
      <c r="C16" s="15">
        <v>2</v>
      </c>
      <c r="D16" s="15">
        <v>3</v>
      </c>
      <c r="E16" s="15">
        <v>4</v>
      </c>
      <c r="F16" s="15">
        <v>5</v>
      </c>
      <c r="G16" s="15">
        <v>6</v>
      </c>
    </row>
    <row r="17" spans="2:7" ht="12.75">
      <c r="B17" s="15">
        <v>1</v>
      </c>
      <c r="C17" s="2"/>
      <c r="D17" s="2"/>
      <c r="E17" s="2"/>
      <c r="F17" s="2"/>
      <c r="G17" s="2"/>
    </row>
    <row r="18" spans="2:7" ht="12.75">
      <c r="B18" s="15">
        <v>2</v>
      </c>
      <c r="C18" s="2"/>
      <c r="D18" s="2"/>
      <c r="E18" s="2"/>
      <c r="F18" s="2"/>
      <c r="G18" s="2"/>
    </row>
    <row r="19" spans="2:7" ht="12.75">
      <c r="B19" s="15">
        <v>3</v>
      </c>
      <c r="C19" s="2"/>
      <c r="D19" s="2"/>
      <c r="E19" s="2"/>
      <c r="F19" s="2"/>
      <c r="G19" s="2"/>
    </row>
    <row r="20" spans="2:7" ht="12.75">
      <c r="B20" s="2"/>
      <c r="C20" s="2" t="s">
        <v>85</v>
      </c>
      <c r="D20" s="2"/>
      <c r="E20" s="2"/>
      <c r="F20" s="2"/>
      <c r="G20" s="2"/>
    </row>
    <row r="21" spans="2:7" ht="12.75">
      <c r="B21" s="12"/>
      <c r="C21" s="12"/>
      <c r="D21" s="12"/>
      <c r="E21" s="12"/>
      <c r="F21" s="12"/>
      <c r="G21" s="12"/>
    </row>
    <row r="22" spans="2:7" ht="12.75">
      <c r="B22" s="42" t="s">
        <v>86</v>
      </c>
      <c r="E22" s="366" t="s">
        <v>87</v>
      </c>
      <c r="F22" s="366"/>
      <c r="G22" s="366"/>
    </row>
    <row r="23" spans="2:7" ht="12.75">
      <c r="B23" s="355" t="s">
        <v>88</v>
      </c>
      <c r="C23" s="358"/>
      <c r="D23" s="358"/>
      <c r="E23" s="358"/>
      <c r="F23" s="358"/>
      <c r="G23" s="356"/>
    </row>
    <row r="24" spans="2:7" ht="22.5">
      <c r="B24" s="6" t="s">
        <v>207</v>
      </c>
      <c r="C24" s="6" t="s">
        <v>211</v>
      </c>
      <c r="D24" s="310" t="s">
        <v>215</v>
      </c>
      <c r="E24" s="311"/>
      <c r="F24" s="6" t="s">
        <v>216</v>
      </c>
      <c r="G24" s="6" t="s">
        <v>217</v>
      </c>
    </row>
    <row r="25" spans="2:7" ht="11.25" customHeight="1">
      <c r="B25" s="15">
        <v>1</v>
      </c>
      <c r="C25" s="15">
        <v>2</v>
      </c>
      <c r="D25" s="369">
        <v>3</v>
      </c>
      <c r="E25" s="370"/>
      <c r="F25" s="15">
        <v>4</v>
      </c>
      <c r="G25" s="15">
        <v>5</v>
      </c>
    </row>
    <row r="26" spans="2:7" ht="12.75">
      <c r="B26" s="15">
        <v>1</v>
      </c>
      <c r="C26" s="2"/>
      <c r="D26" s="369"/>
      <c r="E26" s="370"/>
      <c r="F26" s="2"/>
      <c r="G26" s="2"/>
    </row>
    <row r="27" spans="2:7" ht="12.75">
      <c r="B27" s="15">
        <v>2</v>
      </c>
      <c r="C27" s="2"/>
      <c r="D27" s="369"/>
      <c r="E27" s="370"/>
      <c r="F27" s="2"/>
      <c r="G27" s="2"/>
    </row>
    <row r="28" spans="2:7" ht="12.75">
      <c r="B28" s="15">
        <v>3</v>
      </c>
      <c r="C28" s="2"/>
      <c r="D28" s="369"/>
      <c r="E28" s="370"/>
      <c r="F28" s="2"/>
      <c r="G28" s="2"/>
    </row>
    <row r="29" spans="2:7" ht="12.75">
      <c r="B29" s="2">
        <v>4</v>
      </c>
      <c r="C29" s="2" t="s">
        <v>218</v>
      </c>
      <c r="D29" s="369"/>
      <c r="E29" s="370"/>
      <c r="F29" s="2"/>
      <c r="G29" s="2"/>
    </row>
    <row r="30" spans="2:7" ht="12.75">
      <c r="B30" s="355" t="s">
        <v>89</v>
      </c>
      <c r="C30" s="358"/>
      <c r="D30" s="358"/>
      <c r="E30" s="358"/>
      <c r="F30" s="358"/>
      <c r="G30" s="356"/>
    </row>
    <row r="31" spans="2:7" ht="22.5">
      <c r="B31" s="6" t="s">
        <v>207</v>
      </c>
      <c r="C31" s="6" t="s">
        <v>211</v>
      </c>
      <c r="D31" s="310" t="s">
        <v>212</v>
      </c>
      <c r="E31" s="311"/>
      <c r="F31" s="6" t="s">
        <v>213</v>
      </c>
      <c r="G31" s="6" t="s">
        <v>214</v>
      </c>
    </row>
    <row r="32" spans="2:7" ht="13.5" customHeight="1">
      <c r="B32" s="15">
        <v>1</v>
      </c>
      <c r="C32" s="15">
        <v>2</v>
      </c>
      <c r="D32" s="369">
        <v>3</v>
      </c>
      <c r="E32" s="370"/>
      <c r="F32" s="15">
        <v>4</v>
      </c>
      <c r="G32" s="15">
        <v>5</v>
      </c>
    </row>
    <row r="33" spans="2:7" ht="12.75">
      <c r="B33" s="15">
        <v>1</v>
      </c>
      <c r="C33" s="2"/>
      <c r="D33" s="369"/>
      <c r="E33" s="370"/>
      <c r="F33" s="2"/>
      <c r="G33" s="2"/>
    </row>
    <row r="34" spans="2:7" ht="12.75">
      <c r="B34" s="15">
        <v>2</v>
      </c>
      <c r="C34" s="2"/>
      <c r="D34" s="369"/>
      <c r="E34" s="370"/>
      <c r="F34" s="2"/>
      <c r="G34" s="2"/>
    </row>
    <row r="35" spans="2:7" ht="12.75">
      <c r="B35" s="15">
        <v>3</v>
      </c>
      <c r="C35" s="2"/>
      <c r="D35" s="369"/>
      <c r="E35" s="370"/>
      <c r="F35" s="2"/>
      <c r="G35" s="2"/>
    </row>
    <row r="36" spans="2:7" ht="12.75">
      <c r="B36" s="15">
        <v>4</v>
      </c>
      <c r="C36" s="2" t="s">
        <v>219</v>
      </c>
      <c r="D36" s="369"/>
      <c r="E36" s="370"/>
      <c r="F36" s="2"/>
      <c r="G36" s="2"/>
    </row>
    <row r="37" spans="2:7" ht="12.75">
      <c r="B37" s="355" t="s">
        <v>90</v>
      </c>
      <c r="C37" s="356"/>
      <c r="D37" s="308"/>
      <c r="E37" s="309"/>
      <c r="F37" s="1"/>
      <c r="G37" s="1"/>
    </row>
    <row r="40" ht="12.75">
      <c r="B40" s="42" t="s">
        <v>94</v>
      </c>
    </row>
    <row r="41" spans="2:7" ht="12.75">
      <c r="B41" s="357" t="s">
        <v>91</v>
      </c>
      <c r="C41" s="357"/>
      <c r="D41" s="357"/>
      <c r="E41" s="357"/>
      <c r="F41" s="357"/>
      <c r="G41" s="357"/>
    </row>
    <row r="43" spans="2:8" ht="45">
      <c r="B43" s="310" t="s">
        <v>220</v>
      </c>
      <c r="C43" s="311"/>
      <c r="D43" s="6" t="s">
        <v>221</v>
      </c>
      <c r="E43" s="6" t="s">
        <v>222</v>
      </c>
      <c r="F43" s="6" t="s">
        <v>164</v>
      </c>
      <c r="G43" s="6" t="s">
        <v>223</v>
      </c>
      <c r="H43" s="21" t="s">
        <v>224</v>
      </c>
    </row>
    <row r="44" spans="2:8" ht="12.75">
      <c r="B44" s="355" t="s">
        <v>92</v>
      </c>
      <c r="C44" s="358"/>
      <c r="D44" s="358"/>
      <c r="E44" s="358"/>
      <c r="F44" s="358"/>
      <c r="G44" s="358"/>
      <c r="H44" s="356"/>
    </row>
    <row r="45" spans="2:8" ht="12.75">
      <c r="B45" s="359" t="s">
        <v>57</v>
      </c>
      <c r="C45" s="360"/>
      <c r="D45" s="1"/>
      <c r="E45" s="1"/>
      <c r="F45" s="1"/>
      <c r="G45" s="1"/>
      <c r="H45" s="1"/>
    </row>
    <row r="46" spans="2:8" ht="12.75">
      <c r="B46" s="359" t="s">
        <v>53</v>
      </c>
      <c r="C46" s="360"/>
      <c r="D46" s="1"/>
      <c r="E46" s="1"/>
      <c r="F46" s="1"/>
      <c r="G46" s="1"/>
      <c r="H46" s="1"/>
    </row>
    <row r="47" spans="2:8" ht="12.75">
      <c r="B47" s="359" t="s">
        <v>59</v>
      </c>
      <c r="C47" s="360"/>
      <c r="D47" s="1"/>
      <c r="E47" s="1"/>
      <c r="F47" s="1"/>
      <c r="G47" s="1"/>
      <c r="H47" s="1"/>
    </row>
    <row r="48" spans="2:8" ht="12.75">
      <c r="B48" s="359" t="s">
        <v>225</v>
      </c>
      <c r="C48" s="360"/>
      <c r="D48" s="1"/>
      <c r="E48" s="1"/>
      <c r="F48" s="1"/>
      <c r="G48" s="1"/>
      <c r="H48" s="1"/>
    </row>
    <row r="49" spans="2:8" ht="12.75">
      <c r="B49" s="355" t="s">
        <v>93</v>
      </c>
      <c r="C49" s="358"/>
      <c r="D49" s="358"/>
      <c r="E49" s="358"/>
      <c r="F49" s="358"/>
      <c r="G49" s="358"/>
      <c r="H49" s="356"/>
    </row>
    <row r="50" spans="2:8" ht="12.75">
      <c r="B50" s="359" t="s">
        <v>57</v>
      </c>
      <c r="C50" s="360"/>
      <c r="D50" s="1"/>
      <c r="E50" s="1"/>
      <c r="F50" s="1"/>
      <c r="G50" s="1"/>
      <c r="H50" s="1"/>
    </row>
    <row r="51" spans="2:8" ht="12.75">
      <c r="B51" s="359" t="s">
        <v>53</v>
      </c>
      <c r="C51" s="360"/>
      <c r="D51" s="1"/>
      <c r="E51" s="1"/>
      <c r="F51" s="1"/>
      <c r="G51" s="1"/>
      <c r="H51" s="1"/>
    </row>
    <row r="52" spans="2:8" ht="12.75">
      <c r="B52" s="359" t="s">
        <v>59</v>
      </c>
      <c r="C52" s="360"/>
      <c r="D52" s="1"/>
      <c r="E52" s="1"/>
      <c r="F52" s="1"/>
      <c r="G52" s="1"/>
      <c r="H52" s="1"/>
    </row>
    <row r="53" spans="2:8" ht="12.75">
      <c r="B53" s="369" t="s">
        <v>225</v>
      </c>
      <c r="C53" s="370"/>
      <c r="D53" s="1"/>
      <c r="E53" s="1"/>
      <c r="F53" s="1"/>
      <c r="G53" s="1"/>
      <c r="H53" s="1"/>
    </row>
    <row r="54" spans="2:8" ht="12.75">
      <c r="B54" s="371" t="s">
        <v>95</v>
      </c>
      <c r="C54" s="371"/>
      <c r="D54" s="371"/>
      <c r="E54" s="371"/>
      <c r="F54" s="371"/>
      <c r="G54" s="371"/>
      <c r="H54" s="371"/>
    </row>
    <row r="55" spans="2:8" ht="12.75">
      <c r="B55" s="362" t="s">
        <v>220</v>
      </c>
      <c r="C55" s="364"/>
      <c r="D55" s="362" t="s">
        <v>226</v>
      </c>
      <c r="E55" s="364"/>
      <c r="F55" s="8" t="s">
        <v>223</v>
      </c>
      <c r="G55" s="365" t="s">
        <v>227</v>
      </c>
      <c r="H55" s="365"/>
    </row>
    <row r="56" spans="2:8" ht="12.75">
      <c r="B56" s="359" t="s">
        <v>58</v>
      </c>
      <c r="C56" s="360"/>
      <c r="D56" s="308"/>
      <c r="E56" s="309"/>
      <c r="F56" s="1"/>
      <c r="G56" s="361"/>
      <c r="H56" s="361"/>
    </row>
    <row r="57" spans="2:8" ht="12.75">
      <c r="B57" s="359" t="s">
        <v>53</v>
      </c>
      <c r="C57" s="360"/>
      <c r="D57" s="308"/>
      <c r="E57" s="309"/>
      <c r="F57" s="1"/>
      <c r="G57" s="361"/>
      <c r="H57" s="361"/>
    </row>
    <row r="58" spans="2:8" ht="12.75">
      <c r="B58" s="359" t="s">
        <v>59</v>
      </c>
      <c r="C58" s="360"/>
      <c r="D58" s="308"/>
      <c r="E58" s="309"/>
      <c r="F58" s="1"/>
      <c r="G58" s="361"/>
      <c r="H58" s="361"/>
    </row>
    <row r="59" spans="2:8" ht="12.75">
      <c r="B59" s="359" t="s">
        <v>60</v>
      </c>
      <c r="C59" s="360"/>
      <c r="D59" s="308"/>
      <c r="E59" s="309"/>
      <c r="F59" s="1"/>
      <c r="G59" s="361"/>
      <c r="H59" s="361"/>
    </row>
    <row r="60" spans="2:8" ht="12.75">
      <c r="B60" s="359" t="s">
        <v>225</v>
      </c>
      <c r="C60" s="360"/>
      <c r="D60" s="308"/>
      <c r="E60" s="309"/>
      <c r="F60" s="1"/>
      <c r="G60" s="361"/>
      <c r="H60" s="361"/>
    </row>
    <row r="63" spans="2:7" ht="12.75">
      <c r="B63" s="42" t="s">
        <v>96</v>
      </c>
      <c r="E63" s="366" t="s">
        <v>87</v>
      </c>
      <c r="F63" s="366"/>
      <c r="G63" s="366"/>
    </row>
    <row r="64" spans="2:8" ht="12.75">
      <c r="B64" s="362" t="s">
        <v>228</v>
      </c>
      <c r="C64" s="363"/>
      <c r="D64" s="364"/>
      <c r="E64" s="365" t="s">
        <v>229</v>
      </c>
      <c r="F64" s="365"/>
      <c r="G64" s="365" t="s">
        <v>230</v>
      </c>
      <c r="H64" s="365"/>
    </row>
    <row r="65" spans="2:8" ht="12.75">
      <c r="B65" s="359"/>
      <c r="C65" s="367"/>
      <c r="D65" s="360"/>
      <c r="E65" s="361"/>
      <c r="F65" s="361"/>
      <c r="G65" s="361"/>
      <c r="H65" s="361"/>
    </row>
    <row r="66" spans="2:8" ht="12.75">
      <c r="B66" s="359" t="s">
        <v>231</v>
      </c>
      <c r="C66" s="367"/>
      <c r="D66" s="360"/>
      <c r="E66" s="361"/>
      <c r="F66" s="361"/>
      <c r="G66" s="361"/>
      <c r="H66" s="361"/>
    </row>
    <row r="67" spans="2:8" ht="12.75">
      <c r="B67" s="359" t="s">
        <v>232</v>
      </c>
      <c r="C67" s="367"/>
      <c r="D67" s="360"/>
      <c r="E67" s="361"/>
      <c r="F67" s="361"/>
      <c r="G67" s="361"/>
      <c r="H67" s="361"/>
    </row>
    <row r="68" spans="2:8" ht="12.75">
      <c r="B68" s="359" t="s">
        <v>233</v>
      </c>
      <c r="C68" s="367"/>
      <c r="D68" s="360"/>
      <c r="E68" s="361"/>
      <c r="F68" s="361"/>
      <c r="G68" s="361"/>
      <c r="H68" s="361"/>
    </row>
    <row r="69" spans="2:8" ht="12.75">
      <c r="B69" s="308"/>
      <c r="C69" s="368"/>
      <c r="D69" s="309"/>
      <c r="E69" s="361"/>
      <c r="F69" s="361"/>
      <c r="G69" s="361"/>
      <c r="H69" s="361"/>
    </row>
    <row r="71" spans="2:9" ht="23.25" customHeight="1">
      <c r="B71" s="113" t="s">
        <v>486</v>
      </c>
      <c r="G71" s="118"/>
      <c r="H71" s="294" t="s">
        <v>235</v>
      </c>
      <c r="I71" s="294"/>
    </row>
    <row r="72" spans="2:8" ht="12.75">
      <c r="B72" s="113" t="s">
        <v>484</v>
      </c>
      <c r="F72" s="116" t="s">
        <v>79</v>
      </c>
      <c r="G72" s="17"/>
      <c r="H72" s="114"/>
    </row>
    <row r="73" spans="2:9" ht="12.75">
      <c r="B73" s="113" t="s">
        <v>485</v>
      </c>
      <c r="G73" s="17"/>
      <c r="H73" s="54"/>
      <c r="I73" s="55"/>
    </row>
  </sheetData>
  <sheetProtection/>
  <mergeCells count="71">
    <mergeCell ref="B9:G9"/>
    <mergeCell ref="D24:E24"/>
    <mergeCell ref="D25:E25"/>
    <mergeCell ref="G57:H57"/>
    <mergeCell ref="D26:E26"/>
    <mergeCell ref="D27:E27"/>
    <mergeCell ref="D28:E28"/>
    <mergeCell ref="D29:E29"/>
    <mergeCell ref="D31:E31"/>
    <mergeCell ref="D32:E32"/>
    <mergeCell ref="B50:C50"/>
    <mergeCell ref="D33:E33"/>
    <mergeCell ref="G56:H56"/>
    <mergeCell ref="D34:E34"/>
    <mergeCell ref="D35:E35"/>
    <mergeCell ref="D36:E36"/>
    <mergeCell ref="D37:E37"/>
    <mergeCell ref="G55:H55"/>
    <mergeCell ref="D55:E55"/>
    <mergeCell ref="B56:C56"/>
    <mergeCell ref="D56:E56"/>
    <mergeCell ref="B57:C57"/>
    <mergeCell ref="D57:E57"/>
    <mergeCell ref="E63:G63"/>
    <mergeCell ref="G59:H59"/>
    <mergeCell ref="G58:H58"/>
    <mergeCell ref="G60:H60"/>
    <mergeCell ref="B30:G30"/>
    <mergeCell ref="B59:C59"/>
    <mergeCell ref="D59:E59"/>
    <mergeCell ref="B60:C60"/>
    <mergeCell ref="D60:E60"/>
    <mergeCell ref="B51:C51"/>
    <mergeCell ref="B52:C52"/>
    <mergeCell ref="B53:C53"/>
    <mergeCell ref="B55:C55"/>
    <mergeCell ref="B54:H54"/>
    <mergeCell ref="D58:E58"/>
    <mergeCell ref="B67:D67"/>
    <mergeCell ref="B66:D66"/>
    <mergeCell ref="E64:F64"/>
    <mergeCell ref="B65:D65"/>
    <mergeCell ref="E65:F65"/>
    <mergeCell ref="A11:G11"/>
    <mergeCell ref="A12:G12"/>
    <mergeCell ref="E22:G22"/>
    <mergeCell ref="B23:G23"/>
    <mergeCell ref="G67:H67"/>
    <mergeCell ref="G68:H68"/>
    <mergeCell ref="E67:F67"/>
    <mergeCell ref="E68:F68"/>
    <mergeCell ref="B68:D68"/>
    <mergeCell ref="B58:C58"/>
    <mergeCell ref="G69:H69"/>
    <mergeCell ref="G65:H65"/>
    <mergeCell ref="G66:H66"/>
    <mergeCell ref="E66:F66"/>
    <mergeCell ref="B64:D64"/>
    <mergeCell ref="G64:H64"/>
    <mergeCell ref="E69:F69"/>
    <mergeCell ref="B69:D69"/>
    <mergeCell ref="H71:I71"/>
    <mergeCell ref="B37:C37"/>
    <mergeCell ref="B41:G41"/>
    <mergeCell ref="B44:H44"/>
    <mergeCell ref="B49:H49"/>
    <mergeCell ref="B47:C47"/>
    <mergeCell ref="B48:C48"/>
    <mergeCell ref="B43:C43"/>
    <mergeCell ref="B45:C45"/>
    <mergeCell ref="B46:C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2016-04-26T10:12:34Z</cp:lastPrinted>
  <dcterms:created xsi:type="dcterms:W3CDTF">2008-07-04T06:50:58Z</dcterms:created>
  <dcterms:modified xsi:type="dcterms:W3CDTF">2016-04-26T10:13:06Z</dcterms:modified>
  <cp:category/>
  <cp:version/>
  <cp:contentType/>
  <cp:contentStatus/>
</cp:coreProperties>
</file>