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U UDJELI" sheetId="11" r:id="rId11"/>
    <sheet name="struktura obaveza fonda" sheetId="12" r:id="rId12"/>
    <sheet name="IZV. o trans. sa povezanim lici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<sst xmlns="http://schemas.openxmlformats.org/spreadsheetml/2006/main" count="1160" uniqueCount="662">
  <si>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</si>
  <si>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</si>
  <si>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</si>
  <si>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</si>
  <si>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</si>
  <si>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</si>
  <si>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</si>
  <si>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</si>
  <si>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</si>
  <si>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</si>
  <si>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</si>
  <si>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</si>
  <si>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</si>
  <si>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</si>
  <si>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</si>
  <si>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</si>
  <si>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</si>
  <si>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</si>
  <si>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</si>
  <si>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</si>
  <si>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</si>
  <si>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</si>
  <si>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</si>
  <si>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</si>
  <si>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</si>
  <si>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</si>
  <si>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</si>
  <si>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</si>
  <si>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</si>
  <si>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</si>
  <si>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</si>
  <si>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</si>
  <si>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</si>
  <si>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</si>
  <si>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</si>
  <si>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</si>
  <si>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</si>
  <si>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</si>
  <si>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</si>
  <si>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</si>
  <si>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</si>
  <si>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</si>
  <si>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</si>
  <si>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</si>
  <si>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</si>
  <si>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</si>
  <si>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</si>
  <si>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</si>
  <si>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</si>
  <si>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</si>
  <si>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</si>
  <si>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</si>
  <si>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</si>
  <si>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</si>
  <si>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</si>
  <si>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</si>
  <si>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</si>
  <si>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</si>
  <si>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</si>
  <si>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</si>
  <si>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</si>
  <si>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</si>
  <si>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</si>
  <si>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</si>
  <si>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</si>
  <si>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</si>
  <si>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</si>
  <si>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</si>
  <si>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</si>
  <si>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</si>
  <si>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</si>
  <si>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</si>
  <si>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</si>
  <si>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</si>
  <si>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</si>
  <si>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</si>
  <si>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</si>
  <si>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</si>
  <si>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</si>
  <si>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</si>
  <si>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</si>
  <si>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</si>
  <si>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</si>
  <si>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</si>
  <si>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</si>
  <si>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</si>
  <si>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</si>
  <si>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</si>
  <si>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</si>
  <si>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</si>
  <si>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</si>
  <si>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</si>
  <si>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</si>
  <si>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</si>
  <si>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</si>
  <si>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</si>
  <si>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</si>
  <si>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</si>
  <si>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</si>
  <si>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</si>
  <si>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</si>
  <si>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</si>
  <si>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</si>
  <si>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</si>
  <si>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</si>
  <si>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</si>
  <si>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</si>
  <si>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</si>
  <si>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</si>
  <si>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</si>
  <si>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</si>
  <si>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</si>
  <si>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</si>
  <si>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</si>
  <si>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</si>
  <si>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</si>
  <si>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</si>
  <si>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</si>
  <si>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</si>
  <si>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</si>
  <si>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</si>
  <si>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</si>
  <si>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</si>
  <si>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</si>
  <si>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</si>
  <si>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</si>
  <si>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</si>
  <si>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</si>
  <si>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</si>
  <si>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</si>
  <si>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</si>
  <si>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</si>
  <si>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</si>
  <si>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</si>
  <si>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</si>
  <si>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</si>
  <si>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</si>
  <si>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</si>
  <si>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</si>
  <si>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</si>
  <si>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</si>
  <si>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</si>
  <si>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</si>
  <si>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</si>
  <si>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</si>
  <si>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</si>
  <si>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</si>
  <si>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</si>
  <si>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</si>
  <si>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</si>
  <si>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</si>
  <si>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</si>
  <si>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</si>
  <si>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</si>
  <si>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</si>
  <si>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</si>
  <si>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</si>
  <si>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</si>
  <si>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</si>
  <si>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</si>
  <si>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</si>
  <si>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</si>
  <si>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</si>
  <si>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</si>
  <si>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</si>
  <si>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</si>
  <si>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</si>
  <si>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</si>
  <si>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</si>
  <si>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</si>
  <si>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</si>
  <si>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</si>
  <si>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</si>
  <si>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</si>
  <si>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</si>
  <si>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</si>
  <si>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</si>
  <si>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</si>
  <si>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</si>
  <si>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</si>
  <si>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</si>
  <si>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</si>
  <si>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</si>
  <si>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</si>
  <si>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</si>
  <si>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</si>
  <si>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</si>
  <si>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</si>
  <si>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</si>
  <si>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</si>
  <si>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</si>
  <si>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</si>
  <si>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</si>
  <si>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</si>
  <si>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</si>
  <si>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</si>
  <si>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</si>
  <si>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</si>
  <si>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</si>
  <si>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</si>
  <si>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</si>
  <si>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</si>
  <si>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</si>
  <si>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</si>
  <si>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</si>
  <si>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</si>
  <si>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</si>
  <si>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</si>
  <si>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</si>
  <si>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</si>
  <si>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</si>
  <si>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</si>
  <si>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</si>
  <si>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</si>
  <si>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</si>
  <si>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</si>
  <si>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</si>
  <si>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</si>
  <si>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</si>
  <si>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</si>
  <si>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</si>
  <si>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</si>
  <si>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</si>
  <si>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</si>
  <si>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</si>
  <si>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</si>
  <si>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</si>
  <si>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</si>
  <si>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</si>
  <si>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</si>
  <si>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</si>
  <si>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</si>
  <si>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</si>
  <si>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</si>
  <si>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</si>
  <si>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</si>
  <si>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</si>
  <si>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</si>
  <si>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</si>
  <si>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</si>
  <si>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</si>
  <si>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</si>
  <si>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</si>
  <si>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</si>
  <si>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</si>
  <si>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</si>
  <si>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</si>
  <si>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</si>
  <si>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</si>
  <si>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</si>
  <si>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</si>
  <si>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</si>
  <si>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</si>
  <si>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</si>
  <si>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</si>
  <si>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</si>
  <si>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</si>
  <si>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</si>
  <si>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</si>
  <si>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</si>
  <si>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</si>
  <si>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</si>
  <si>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</si>
  <si>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</si>
  <si>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</si>
  <si>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</si>
  <si>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</si>
  <si>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</si>
  <si>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</si>
  <si>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</si>
  <si>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</si>
  <si>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</si>
  <si>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</si>
  <si>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</si>
  <si>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</si>
  <si>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</si>
  <si>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</si>
  <si>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</si>
  <si>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</si>
  <si>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</si>
  <si>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</si>
  <si>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</si>
  <si>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</si>
  <si>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</si>
  <si>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</si>
  <si>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</si>
  <si>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</si>
  <si>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</si>
  <si>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</si>
  <si>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</si>
  <si>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</si>
  <si>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</si>
  <si>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</si>
  <si>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</si>
  <si>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</si>
  <si>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</si>
  <si>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</si>
  <si>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</si>
  <si>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</si>
  <si>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</si>
  <si>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</si>
  <si>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</si>
  <si>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</si>
  <si>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</si>
  <si>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</si>
  <si>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</si>
  <si>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</si>
  <si>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</si>
  <si>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</si>
  <si>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</si>
  <si>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</si>
  <si>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</si>
  <si>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</si>
  <si>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</si>
  <si>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</si>
  <si>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</si>
  <si>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</si>
  <si>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</si>
  <si>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</si>
  <si>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</si>
  <si>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</si>
  <si>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</si>
  <si>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</si>
  <si>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</si>
  <si>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</si>
  <si>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</si>
  <si>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</si>
  <si>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</si>
  <si>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</si>
  <si>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</si>
  <si>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</si>
  <si>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</si>
  <si>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</si>
  <si>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</si>
  <si>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</si>
  <si>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</si>
  <si>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</si>
  <si>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</si>
  <si>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</si>
  <si>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</si>
  <si>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</si>
  <si>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</si>
  <si>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</si>
  <si>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</si>
  <si>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</si>
  <si>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</si>
  <si>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</si>
  <si>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</si>
  <si>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</si>
  <si>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</si>
  <si>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</si>
  <si>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</si>
  <si>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</si>
  <si>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</si>
  <si>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</si>
  <si>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</si>
  <si>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</si>
  <si>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</si>
  <si>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</si>
  <si>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</si>
  <si>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</si>
  <si>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</si>
  <si>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</si>
  <si>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</si>
  <si>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</si>
  <si>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</si>
  <si>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</si>
  <si>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</si>
  <si>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</si>
  <si>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</si>
  <si>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</si>
  <si>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</si>
  <si>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</si>
  <si>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</si>
  <si>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</si>
  <si>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</si>
  <si>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</si>
  <si>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</si>
  <si>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</si>
  <si>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</si>
  <si>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</si>
  <si>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</si>
  <si>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</si>
  <si>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</si>
  <si>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</si>
  <si>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</si>
  <si>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</si>
  <si>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</si>
  <si>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</si>
  <si>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</si>
  <si>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</si>
  <si>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</si>
  <si>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</si>
  <si>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</si>
  <si>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</si>
  <si>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</si>
  <si>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</si>
  <si>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</si>
  <si>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</si>
  <si>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</si>
  <si>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</si>
  <si>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</si>
  <si>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</si>
  <si>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</si>
  <si>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</si>
  <si>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</si>
  <si>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</si>
  <si>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</si>
  <si>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</si>
  <si>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</si>
  <si>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</si>
  <si>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</si>
  <si>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</si>
  <si>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</si>
  <si>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</si>
  <si>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U Bijeljini,</t>
  </si>
  <si>
    <t>Zakonski zastupnik</t>
  </si>
  <si>
    <t>Lice sa licencom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</si>
  <si>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</si>
  <si>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</si>
  <si>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</si>
  <si>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</si>
  <si>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</si>
  <si>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</si>
  <si>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</si>
  <si>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</si>
  <si>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</si>
  <si>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</si>
  <si>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</si>
  <si>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</si>
  <si>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</si>
  <si>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</si>
  <si>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</si>
  <si>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</si>
  <si>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</si>
  <si>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</si>
  <si>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Naziv investicionog fonda: DUF INEST NOVA AD  OMIF INVEST NOVA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</si>
  <si>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</si>
  <si>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</si>
  <si>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</si>
  <si>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</si>
  <si>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</si>
  <si>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</si>
  <si>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</si>
  <si>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</si>
  <si>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</si>
  <si>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</si>
  <si>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</si>
  <si>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</si>
  <si>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</si>
  <si>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</si>
  <si>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</si>
  <si>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</si>
  <si>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</si>
  <si>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</si>
  <si>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</si>
  <si>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</si>
  <si>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</si>
  <si>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</si>
  <si>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</si>
  <si>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</si>
  <si>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</si>
  <si>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</si>
  <si>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</si>
  <si>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</si>
  <si>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</si>
  <si>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</si>
  <si>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</si>
  <si>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</si>
  <si>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</si>
  <si>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Udjeli otvorenih investicionih fondova</t>
  </si>
  <si>
    <t>Ukupna ulaganja u druge hartije od vrijednosti domaćih izdavalaca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</si>
  <si>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</si>
  <si>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</si>
  <si>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</si>
  <si>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</si>
  <si>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</si>
  <si>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</si>
  <si>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</si>
  <si>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</si>
  <si>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</si>
  <si>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</si>
  <si>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</si>
  <si>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</si>
  <si>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</si>
  <si>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</si>
  <si>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6.</t>
  </si>
  <si>
    <t>7.</t>
  </si>
  <si>
    <t>Druge hartije od vrijednosti stranih izdavalaca:</t>
  </si>
  <si>
    <t>CENTALNI REGISTAR</t>
  </si>
  <si>
    <t>EKSTERNI  REVIZOR</t>
  </si>
  <si>
    <t>DUF INVEST NOVA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</si>
  <si>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</si>
  <si>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</si>
  <si>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</si>
  <si>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</si>
  <si>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</si>
  <si>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</si>
  <si>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</si>
  <si>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</si>
  <si>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 xml:space="preserve">   </t>
  </si>
  <si>
    <t>3. Akcije investicionih fondova</t>
  </si>
  <si>
    <t>II - Akcije stranih izdavalaca</t>
  </si>
  <si>
    <t>2. Prioritetne akcije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</si>
  <si>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</si>
  <si>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</si>
  <si>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</si>
  <si>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</si>
  <si>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</si>
  <si>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</si>
  <si>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</si>
  <si>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</si>
  <si>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</si>
  <si>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</si>
  <si>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</si>
  <si>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</si>
  <si>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</si>
  <si>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</si>
  <si>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</si>
  <si>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</si>
  <si>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</si>
  <si>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</si>
  <si>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</si>
  <si>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</si>
  <si>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</si>
  <si>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</si>
  <si>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</si>
  <si>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Dana, 31,03.2020. godine</t>
  </si>
  <si>
    <t>Dana, 31.03.2020. godine</t>
  </si>
  <si>
    <t>Naknada društvu za upravljanje</t>
  </si>
  <si>
    <t>Naknada CRHOV</t>
  </si>
  <si>
    <t>na dan 31.03.2021. godine</t>
  </si>
  <si>
    <t>od 01.01. do 31.03.2021.GODINE</t>
  </si>
  <si>
    <t xml:space="preserve">Dana, 31.03.2021. godine                  </t>
  </si>
  <si>
    <t>Dana, 31,03.2021. godine</t>
  </si>
  <si>
    <t>za period od 01.01.do 31.03.2021. godine</t>
  </si>
  <si>
    <t>Dana, 31,03,2021. godine</t>
  </si>
  <si>
    <t xml:space="preserve">Dana, 31,03.2021. godine                                 </t>
  </si>
  <si>
    <t xml:space="preserve">Dana, 31,03,2021. godine                                                         </t>
  </si>
  <si>
    <t>Dana, 31,03,.2021. godine</t>
  </si>
  <si>
    <t xml:space="preserve">Dana, 31.03.2021. godine                        </t>
  </si>
  <si>
    <t>za period od 01.01. do 31.03.2021. godine</t>
  </si>
  <si>
    <t>TC BALKANA AD MRKONJIĆ GRAD</t>
  </si>
  <si>
    <t>ČAJAVEC-MEGA AD BANJA LUKA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</si>
  <si>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</si>
  <si>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</si>
  <si>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</si>
  <si>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</si>
  <si>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</si>
  <si>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</si>
  <si>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 U STEČAJU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</si>
  <si>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</si>
  <si>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</si>
  <si>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</si>
  <si>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</si>
  <si>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</si>
  <si>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</si>
  <si>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JUGOPREVOZ AD BILEĆA</t>
  </si>
  <si>
    <t>JELŠINGRAD LIVAR LIVNICA ČELIKA AD BANJA LUKA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</si>
  <si>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</si>
  <si>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</si>
  <si>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</si>
  <si>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</si>
  <si>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</si>
  <si>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</si>
  <si>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</si>
  <si>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UNICREDIT BANK AD BANJA LUKA</t>
  </si>
  <si>
    <t>DD NOVI BIMEKS BRČKO - U STEČAJU</t>
  </si>
  <si>
    <t>SRPSKE POŠTE AD BANJA LUKA</t>
  </si>
  <si>
    <t>NESTRO PETROL AD BANJA LUKA</t>
  </si>
  <si>
    <t>POSLOVNA ZONA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</si>
  <si>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</si>
  <si>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</si>
  <si>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</si>
  <si>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</si>
  <si>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</si>
  <si>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</si>
  <si>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</si>
  <si>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</si>
  <si>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</si>
  <si>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</si>
  <si>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</t>
  </si>
  <si>
    <t>VETERINARSKA STANICA AD DOBOJ</t>
  </si>
  <si>
    <t>R</t>
  </si>
  <si>
    <t>B</t>
  </si>
  <si>
    <t>BKMG-R-A</t>
  </si>
  <si>
    <t>CMEG-R-A</t>
  </si>
  <si>
    <t>EDPL-R-A</t>
  </si>
  <si>
    <t>EKBL-R-A</t>
  </si>
  <si>
    <t>EKHC-R-A</t>
  </si>
  <si>
    <t>ELBJ-R-A</t>
  </si>
  <si>
    <t>ELDO-R-A</t>
  </si>
  <si>
    <t>ETATRK1</t>
  </si>
  <si>
    <t>FMSN-R-A</t>
  </si>
  <si>
    <t>GRF9-R-A</t>
  </si>
  <si>
    <t>HEDR-R-A</t>
  </si>
  <si>
    <t>HELV-R-A</t>
  </si>
  <si>
    <t>HETR-R-A</t>
  </si>
  <si>
    <t>IPBL-R-A</t>
  </si>
  <si>
    <t>IZEN-R-A</t>
  </si>
  <si>
    <t>JGPB-R-A</t>
  </si>
  <si>
    <t>JLLC-R-A</t>
  </si>
  <si>
    <t>KMND-R-A</t>
  </si>
  <si>
    <t>KMPD-R-A</t>
  </si>
  <si>
    <t>KOMF-R-A</t>
  </si>
  <si>
    <t>KPPL-R-A</t>
  </si>
  <si>
    <t>KRLB-R-A</t>
  </si>
  <si>
    <t>LJUB-R-A</t>
  </si>
  <si>
    <t>LKSM-R-A</t>
  </si>
  <si>
    <t>NBLB-R-B</t>
  </si>
  <si>
    <t>NBS9-R-A</t>
  </si>
  <si>
    <t>POST-R-A</t>
  </si>
  <si>
    <t>PTRL-R-A</t>
  </si>
  <si>
    <t>PZBL-R-A</t>
  </si>
  <si>
    <t>RITE-R-A</t>
  </si>
  <si>
    <t>RNAF-R-A</t>
  </si>
  <si>
    <t>RTEU-R-A</t>
  </si>
  <si>
    <t>TLKM-R-A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</si>
  <si>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</si>
  <si>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</si>
  <si>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</si>
  <si>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</si>
  <si>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</si>
  <si>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</si>
  <si>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</si>
  <si>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</si>
  <si>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Ukupna ulaganja u akcije domaćih izdavalaca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</si>
  <si>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</si>
  <si>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</si>
  <si>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</si>
  <si>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</si>
  <si>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</si>
  <si>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REPUBLIKA SRPSKA - MINISTARSTVO FINANSIJA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</si>
  <si>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</si>
  <si>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</si>
  <si>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</si>
  <si>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</si>
  <si>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</si>
  <si>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</si>
  <si>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</si>
  <si>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</si>
  <si>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</si>
  <si>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</si>
  <si>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</si>
  <si>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</si>
  <si>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</si>
  <si>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</si>
  <si>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</si>
  <si>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</si>
  <si>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</si>
  <si>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</si>
  <si>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</si>
  <si>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</si>
  <si>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</si>
  <si>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</si>
  <si>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IZVJEŠTAJ O STRUKTURI ULAGANJA INVESTICIONOG FONDA - OBVEZNICE na dan.31.03.2020. GODINE</t>
  </si>
  <si>
    <t>Ukupno:</t>
  </si>
  <si>
    <t xml:space="preserve">IZVJEŠTAJ O NEREALIZOVANIM DOBICIMA (GUBICIMA) INVESTICIONOG FONDA na dan 31.03.2021. </t>
  </si>
  <si>
    <t xml:space="preserve">  za period od 01.01 do 31.03.2021. godine</t>
  </si>
  <si>
    <t>IZVJEŠTAJ O STRUKTURI ULAGANJA INVESTICIONOG FONDA - AKCIJE na dan  31.03.2020. GODINE</t>
  </si>
  <si>
    <t>IZVJEŠTAJ O STRUKTURI ULAGANJA INVESTICIONOG FONDA - DRUGE HARTIJE OD VRIJEDNOSTI na dan 31.03.2021. GODINE</t>
  </si>
  <si>
    <t>za period od  01.01.2021. do  31.03.2021.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</si>
</sst>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3" fontId="3" fillId="0" borderId="0" xfId="62" applyNumberFormat="1" applyFont="1" applyFill="1">
      <alignment/>
      <protection/>
    </xf>
    <xf numFmtId="168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0" fontId="3" fillId="0" borderId="0" xfId="62" applyFont="1" applyFill="1" applyBorder="1" applyAlignment="1">
      <alignment/>
      <protection/>
    </xf>
    <xf numFmtId="17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/>
      <protection/>
    </xf>
    <xf numFmtId="0" fontId="0" fillId="0" borderId="0" xfId="62" applyFill="1">
      <alignment/>
      <protection/>
    </xf>
    <xf numFmtId="4" fontId="3" fillId="0" borderId="0" xfId="62" applyNumberFormat="1" applyFont="1" applyFill="1" applyBorder="1" applyAlignment="1">
      <alignment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vertical="center" wrapText="1"/>
      <protection/>
    </xf>
    <xf numFmtId="0" fontId="4" fillId="0" borderId="15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6" xfId="62" applyNumberFormat="1" applyFont="1" applyFill="1" applyBorder="1" applyAlignment="1">
      <alignment vertical="center" wrapText="1"/>
      <protection/>
    </xf>
    <xf numFmtId="168" fontId="3" fillId="0" borderId="16" xfId="62" applyNumberFormat="1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4" fontId="3" fillId="0" borderId="16" xfId="62" applyNumberFormat="1" applyFont="1" applyFill="1" applyBorder="1" applyAlignment="1">
      <alignment vertical="center" wrapText="1"/>
      <protection/>
    </xf>
    <xf numFmtId="170" fontId="3" fillId="0" borderId="16" xfId="62" applyNumberFormat="1" applyFont="1" applyFill="1" applyBorder="1" applyAlignment="1">
      <alignment vertical="center" wrapText="1"/>
      <protection/>
    </xf>
    <xf numFmtId="170" fontId="3" fillId="0" borderId="12" xfId="62" applyNumberFormat="1" applyFont="1" applyFill="1" applyBorder="1" applyAlignment="1">
      <alignment vertical="center" wrapText="1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3" fontId="3" fillId="0" borderId="19" xfId="62" applyNumberFormat="1" applyFont="1" applyFill="1" applyBorder="1" applyAlignment="1">
      <alignment vertical="center"/>
      <protection/>
    </xf>
    <xf numFmtId="168" fontId="3" fillId="0" borderId="19" xfId="62" applyNumberFormat="1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4" fontId="3" fillId="0" borderId="19" xfId="62" applyNumberFormat="1" applyFont="1" applyFill="1" applyBorder="1" applyAlignment="1">
      <alignment vertical="center"/>
      <protection/>
    </xf>
    <xf numFmtId="170" fontId="3" fillId="0" borderId="19" xfId="62" applyNumberFormat="1" applyFont="1" applyFill="1" applyBorder="1" applyAlignment="1">
      <alignment vertical="center"/>
      <protection/>
    </xf>
    <xf numFmtId="170" fontId="3" fillId="0" borderId="20" xfId="62" applyNumberFormat="1" applyFont="1" applyFill="1" applyBorder="1" applyAlignment="1">
      <alignment vertical="center"/>
      <protection/>
    </xf>
    <xf numFmtId="0" fontId="3" fillId="0" borderId="10" xfId="62" applyFont="1" applyFill="1" applyBorder="1">
      <alignment/>
      <protection/>
    </xf>
    <xf numFmtId="1" fontId="3" fillId="0" borderId="1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173" fontId="4" fillId="0" borderId="10" xfId="62" applyNumberFormat="1" applyFont="1" applyFill="1" applyBorder="1">
      <alignment/>
      <protection/>
    </xf>
    <xf numFmtId="4" fontId="4" fillId="0" borderId="10" xfId="62" applyNumberFormat="1" applyFont="1" applyFill="1" applyBorder="1" applyAlignment="1">
      <alignment/>
      <protection/>
    </xf>
    <xf numFmtId="16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170" fontId="3" fillId="0" borderId="0" xfId="62" applyNumberFormat="1" applyFont="1" applyFill="1">
      <alignment/>
      <protection/>
    </xf>
    <xf numFmtId="173" fontId="3" fillId="0" borderId="0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1" fontId="3" fillId="0" borderId="10" xfId="62" applyNumberFormat="1" applyFont="1" applyFill="1" applyBorder="1" applyAlignment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/>
      <protection/>
    </xf>
    <xf numFmtId="4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>
      <alignment/>
      <protection/>
    </xf>
    <xf numFmtId="0" fontId="3" fillId="0" borderId="0" xfId="63" applyFont="1" applyFill="1" applyAlignment="1">
      <alignment horizontal="left"/>
      <protection/>
    </xf>
    <xf numFmtId="4" fontId="0" fillId="0" borderId="0" xfId="63" applyNumberFormat="1" applyFill="1">
      <alignment/>
      <protection/>
    </xf>
    <xf numFmtId="4" fontId="0" fillId="0" borderId="0" xfId="63" applyNumberFormat="1" applyFill="1" applyAlignment="1">
      <alignment horizontal="left"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0" fillId="32" borderId="0" xfId="0" applyFill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61" applyFont="1" applyFill="1" applyAlignment="1">
      <alignment/>
      <protection/>
    </xf>
    <xf numFmtId="0" fontId="3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13" xfId="61" applyFont="1" applyFill="1" applyBorder="1" applyAlignment="1">
      <alignment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6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horizontal="center" vertical="top" wrapText="1"/>
      <protection/>
    </xf>
    <xf numFmtId="0" fontId="3" fillId="0" borderId="10" xfId="61" applyFont="1" applyFill="1" applyBorder="1" applyAlignment="1">
      <alignment horizontal="right" wrapText="1"/>
      <protection/>
    </xf>
    <xf numFmtId="175" fontId="3" fillId="0" borderId="10" xfId="61" applyNumberFormat="1" applyFont="1" applyFill="1" applyBorder="1" applyAlignment="1">
      <alignment horizontal="right" vertical="center" wrapText="1"/>
      <protection/>
    </xf>
    <xf numFmtId="174" fontId="3" fillId="0" borderId="10" xfId="61" applyNumberFormat="1" applyFont="1" applyFill="1" applyBorder="1" applyAlignment="1">
      <alignment horizontal="right" vertical="center" wrapText="1"/>
      <protection/>
    </xf>
    <xf numFmtId="176" fontId="3" fillId="0" borderId="10" xfId="61" applyNumberFormat="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8" fillId="0" borderId="10" xfId="61" applyFont="1" applyBorder="1" applyAlignment="1">
      <alignment horizontal="right" wrapText="1"/>
      <protection/>
    </xf>
    <xf numFmtId="2" fontId="3" fillId="0" borderId="10" xfId="45" applyNumberFormat="1" applyFont="1" applyFill="1" applyBorder="1" applyAlignment="1">
      <alignment horizontal="right" vertical="center" wrapText="1"/>
    </xf>
    <xf numFmtId="177" fontId="3" fillId="0" borderId="10" xfId="46" applyNumberFormat="1" applyFont="1" applyFill="1" applyBorder="1" applyAlignment="1">
      <alignment horizontal="right" vertical="center" wrapText="1"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center"/>
      <protection/>
    </xf>
    <xf numFmtId="0" fontId="3" fillId="0" borderId="14" xfId="61" applyFont="1" applyFill="1" applyBorder="1" applyAlignment="1">
      <alignment horizontal="right" vertical="center" wrapText="1"/>
      <protection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right" vertical="center" wrapText="1"/>
    </xf>
    <xf numFmtId="4" fontId="13" fillId="32" borderId="10" xfId="0" applyNumberFormat="1" applyFont="1" applyFill="1" applyBorder="1" applyAlignment="1">
      <alignment horizontal="right" vertical="center" wrapText="1"/>
    </xf>
    <xf numFmtId="10" fontId="13" fillId="32" borderId="10" xfId="0" applyNumberFormat="1" applyFont="1" applyFill="1" applyBorder="1" applyAlignment="1">
      <alignment horizontal="right" vertical="center" wrapText="1"/>
    </xf>
    <xf numFmtId="0" fontId="3" fillId="0" borderId="10" xfId="61" applyFont="1" applyFill="1" applyBorder="1">
      <alignment/>
      <protection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1" fontId="4" fillId="32" borderId="15" xfId="0" applyNumberFormat="1" applyFont="1" applyFill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1" fontId="4" fillId="32" borderId="1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49" fillId="34" borderId="21" xfId="0" applyFont="1" applyFill="1" applyBorder="1" applyAlignment="1">
      <alignment horizontal="left" wrapText="1"/>
    </xf>
    <xf numFmtId="0" fontId="49" fillId="34" borderId="21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right" wrapText="1"/>
    </xf>
    <xf numFmtId="4" fontId="49" fillId="34" borderId="21" xfId="0" applyNumberFormat="1" applyFont="1" applyFill="1" applyBorder="1" applyAlignment="1">
      <alignment horizontal="right" wrapText="1"/>
    </xf>
    <xf numFmtId="10" fontId="49" fillId="34" borderId="21" xfId="0" applyNumberFormat="1" applyFont="1" applyFill="1" applyBorder="1" applyAlignment="1">
      <alignment horizontal="right" wrapText="1"/>
    </xf>
    <xf numFmtId="0" fontId="49" fillId="34" borderId="22" xfId="0" applyFont="1" applyFill="1" applyBorder="1" applyAlignment="1">
      <alignment horizontal="right" wrapText="1"/>
    </xf>
    <xf numFmtId="0" fontId="49" fillId="34" borderId="23" xfId="0" applyFont="1" applyFill="1" applyBorder="1" applyAlignment="1">
      <alignment horizontal="right" wrapText="1"/>
    </xf>
    <xf numFmtId="4" fontId="49" fillId="34" borderId="23" xfId="0" applyNumberFormat="1" applyFont="1" applyFill="1" applyBorder="1" applyAlignment="1">
      <alignment horizontal="right" wrapText="1"/>
    </xf>
    <xf numFmtId="0" fontId="0" fillId="0" borderId="15" xfId="62" applyFont="1" applyFill="1" applyBorder="1">
      <alignment/>
      <protection/>
    </xf>
    <xf numFmtId="4" fontId="49" fillId="34" borderId="24" xfId="0" applyNumberFormat="1" applyFont="1" applyFill="1" applyBorder="1" applyAlignment="1">
      <alignment horizontal="right" wrapText="1"/>
    </xf>
    <xf numFmtId="0" fontId="49" fillId="34" borderId="25" xfId="0" applyFont="1" applyFill="1" applyBorder="1" applyAlignment="1">
      <alignment horizontal="right" wrapText="1"/>
    </xf>
    <xf numFmtId="0" fontId="49" fillId="34" borderId="26" xfId="0" applyFont="1" applyFill="1" applyBorder="1" applyAlignment="1">
      <alignment horizontal="right" wrapText="1"/>
    </xf>
    <xf numFmtId="0" fontId="3" fillId="0" borderId="27" xfId="62" applyFont="1" applyFill="1" applyBorder="1">
      <alignment/>
      <protection/>
    </xf>
    <xf numFmtId="0" fontId="49" fillId="34" borderId="28" xfId="0" applyFont="1" applyFill="1" applyBorder="1" applyAlignment="1">
      <alignment horizontal="right" wrapText="1"/>
    </xf>
    <xf numFmtId="0" fontId="0" fillId="0" borderId="27" xfId="62" applyFont="1" applyFill="1" applyBorder="1">
      <alignment/>
      <protection/>
    </xf>
    <xf numFmtId="0" fontId="0" fillId="0" borderId="17" xfId="62" applyFont="1" applyFill="1" applyBorder="1">
      <alignment/>
      <protection/>
    </xf>
    <xf numFmtId="0" fontId="3" fillId="0" borderId="20" xfId="62" applyFont="1" applyFill="1" applyBorder="1" applyAlignment="1">
      <alignment horizontal="center" vertical="center"/>
      <protection/>
    </xf>
    <xf numFmtId="4" fontId="49" fillId="34" borderId="25" xfId="0" applyNumberFormat="1" applyFont="1" applyFill="1" applyBorder="1" applyAlignment="1">
      <alignment horizontal="right" wrapText="1"/>
    </xf>
    <xf numFmtId="0" fontId="3" fillId="0" borderId="26" xfId="62" applyFont="1" applyFill="1" applyBorder="1" applyAlignment="1">
      <alignment horizontal="center" vertical="center"/>
      <protection/>
    </xf>
    <xf numFmtId="0" fontId="49" fillId="34" borderId="20" xfId="0" applyFont="1" applyFill="1" applyBorder="1" applyAlignment="1">
      <alignment horizontal="right" wrapText="1"/>
    </xf>
    <xf numFmtId="4" fontId="49" fillId="34" borderId="29" xfId="0" applyNumberFormat="1" applyFont="1" applyFill="1" applyBorder="1" applyAlignment="1">
      <alignment horizontal="right" wrapText="1"/>
    </xf>
    <xf numFmtId="0" fontId="3" fillId="0" borderId="30" xfId="62" applyFont="1" applyFill="1" applyBorder="1">
      <alignment/>
      <protection/>
    </xf>
    <xf numFmtId="0" fontId="3" fillId="0" borderId="12" xfId="62" applyFont="1" applyFill="1" applyBorder="1">
      <alignment/>
      <protection/>
    </xf>
    <xf numFmtId="0" fontId="49" fillId="34" borderId="31" xfId="0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3" fillId="0" borderId="0" xfId="62" applyFont="1" applyFill="1" applyBorder="1" applyAlignment="1">
      <alignment/>
      <protection/>
    </xf>
    <xf numFmtId="0" fontId="3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right" vertical="top" wrapText="1"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0" fillId="0" borderId="10" xfId="62" applyFont="1" applyFill="1" applyBorder="1" applyAlignment="1">
      <alignment horizontal="center"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left" vertical="top" wrapText="1"/>
      <protection/>
    </xf>
    <xf numFmtId="3" fontId="3" fillId="0" borderId="10" xfId="62" applyNumberFormat="1" applyFont="1" applyFill="1" applyBorder="1" applyAlignment="1">
      <alignment horizontal="center"/>
      <protection/>
    </xf>
    <xf numFmtId="4" fontId="4" fillId="0" borderId="10" xfId="62" applyNumberFormat="1" applyFont="1" applyFill="1" applyBorder="1">
      <alignment/>
      <protection/>
    </xf>
    <xf numFmtId="171" fontId="3" fillId="0" borderId="10" xfId="62" applyNumberFormat="1" applyFont="1" applyFill="1" applyBorder="1" applyAlignment="1">
      <alignment horizontal="center"/>
      <protection/>
    </xf>
    <xf numFmtId="0" fontId="0" fillId="0" borderId="10" xfId="62" applyFont="1" applyFill="1" applyBorder="1">
      <alignment/>
      <protection/>
    </xf>
    <xf numFmtId="1" fontId="3" fillId="0" borderId="10" xfId="62" applyNumberFormat="1" applyFont="1" applyFill="1" applyBorder="1" applyAlignment="1">
      <alignment horizontal="center"/>
      <protection/>
    </xf>
    <xf numFmtId="172" fontId="3" fillId="0" borderId="10" xfId="62" applyNumberFormat="1" applyFont="1" applyFill="1" applyBorder="1" applyAlignment="1">
      <alignment horizontal="center"/>
      <protection/>
    </xf>
    <xf numFmtId="0" fontId="4" fillId="0" borderId="10" xfId="62" applyFont="1" applyFill="1" applyBorder="1">
      <alignment/>
      <protection/>
    </xf>
    <xf numFmtId="168" fontId="3" fillId="0" borderId="10" xfId="62" applyNumberFormat="1" applyFont="1" applyFill="1" applyBorder="1" applyAlignment="1">
      <alignment vertical="top" wrapText="1"/>
      <protection/>
    </xf>
    <xf numFmtId="4" fontId="4" fillId="0" borderId="10" xfId="62" applyNumberFormat="1" applyFont="1" applyFill="1" applyBorder="1" applyAlignment="1">
      <alignment horizontal="right" vertical="top" wrapText="1"/>
      <protection/>
    </xf>
    <xf numFmtId="1" fontId="3" fillId="0" borderId="10" xfId="62" applyNumberFormat="1" applyFont="1" applyFill="1" applyBorder="1">
      <alignment/>
      <protection/>
    </xf>
    <xf numFmtId="49" fontId="4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horizontal="left" vertical="top" wrapText="1"/>
      <protection/>
    </xf>
    <xf numFmtId="3" fontId="3" fillId="0" borderId="10" xfId="62" applyNumberFormat="1" applyFont="1" applyFill="1" applyBorder="1" applyAlignment="1">
      <alignment vertical="top" wrapText="1"/>
      <protection/>
    </xf>
    <xf numFmtId="169" fontId="4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 vertical="top" wrapText="1"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/>
      <protection/>
    </xf>
    <xf numFmtId="3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>
      <alignment/>
      <protection/>
    </xf>
    <xf numFmtId="170" fontId="4" fillId="0" borderId="10" xfId="62" applyNumberFormat="1" applyFont="1" applyFill="1" applyBorder="1">
      <alignment/>
      <protection/>
    </xf>
    <xf numFmtId="170" fontId="4" fillId="0" borderId="10" xfId="62" applyNumberFormat="1" applyFont="1" applyFill="1" applyBorder="1" applyAlignment="1">
      <alignment/>
      <protection/>
    </xf>
    <xf numFmtId="0" fontId="4" fillId="0" borderId="10" xfId="62" applyFont="1" applyFill="1" applyBorder="1" applyAlignment="1">
      <alignment/>
      <protection/>
    </xf>
    <xf numFmtId="3" fontId="4" fillId="0" borderId="10" xfId="62" applyNumberFormat="1" applyFont="1" applyFill="1" applyBorder="1" applyAlignment="1">
      <alignment/>
      <protection/>
    </xf>
    <xf numFmtId="168" fontId="4" fillId="0" borderId="10" xfId="62" applyNumberFormat="1" applyFont="1" applyFill="1" applyBorder="1" applyAlignment="1">
      <alignment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4" fontId="49" fillId="34" borderId="10" xfId="0" applyNumberFormat="1" applyFont="1" applyFill="1" applyBorder="1" applyAlignment="1">
      <alignment horizontal="right" wrapText="1"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179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173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49" fontId="3" fillId="0" borderId="10" xfId="62" applyNumberFormat="1" applyFont="1" applyFill="1" applyBorder="1" applyAlignment="1">
      <alignment horizontal="right"/>
      <protection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33" xfId="0" applyFont="1" applyFill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wrapText="1"/>
    </xf>
    <xf numFmtId="4" fontId="50" fillId="34" borderId="21" xfId="0" applyNumberFormat="1" applyFont="1" applyFill="1" applyBorder="1" applyAlignment="1">
      <alignment horizontal="right" wrapText="1"/>
    </xf>
    <xf numFmtId="0" fontId="50" fillId="34" borderId="2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0" fillId="34" borderId="35" xfId="0" applyFont="1" applyFill="1" applyBorder="1" applyAlignment="1">
      <alignment horizontal="center" vertical="center" wrapText="1"/>
    </xf>
    <xf numFmtId="0" fontId="50" fillId="34" borderId="33" xfId="0" applyFont="1" applyFill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left" wrapText="1"/>
    </xf>
    <xf numFmtId="0" fontId="50" fillId="34" borderId="36" xfId="0" applyFont="1" applyFill="1" applyBorder="1" applyAlignment="1">
      <alignment horizontal="left" wrapText="1"/>
    </xf>
    <xf numFmtId="0" fontId="50" fillId="34" borderId="37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2" fillId="32" borderId="38" xfId="0" applyFont="1" applyFill="1" applyBorder="1" applyAlignment="1">
      <alignment horizontal="left" vertical="center" wrapText="1"/>
    </xf>
    <xf numFmtId="0" fontId="12" fillId="32" borderId="39" xfId="0" applyFont="1" applyFill="1" applyBorder="1" applyAlignment="1">
      <alignment horizontal="left" vertical="center" wrapText="1"/>
    </xf>
    <xf numFmtId="0" fontId="12" fillId="32" borderId="4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wrapText="1"/>
    </xf>
    <xf numFmtId="0" fontId="3" fillId="0" borderId="10" xfId="62" applyFont="1" applyFill="1" applyBorder="1" applyAlignment="1">
      <alignment horizontal="left"/>
      <protection/>
    </xf>
    <xf numFmtId="0" fontId="4" fillId="0" borderId="10" xfId="62" applyFont="1" applyFill="1" applyBorder="1" applyAlignment="1">
      <alignment horizontal="left"/>
      <protection/>
    </xf>
    <xf numFmtId="0" fontId="8" fillId="0" borderId="0" xfId="62" applyFont="1" applyFill="1" applyAlignment="1">
      <alignment horizontal="center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left"/>
      <protection/>
    </xf>
    <xf numFmtId="0" fontId="3" fillId="0" borderId="15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4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41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41" xfId="62" applyFont="1" applyFill="1" applyBorder="1" applyAlignment="1">
      <alignment horizontal="center" vertical="center" wrapText="1"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3" fontId="3" fillId="0" borderId="14" xfId="62" applyNumberFormat="1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170" fontId="3" fillId="0" borderId="14" xfId="62" applyNumberFormat="1" applyFont="1" applyFill="1" applyBorder="1" applyAlignment="1">
      <alignment horizontal="center" vertical="center" wrapText="1"/>
      <protection/>
    </xf>
    <xf numFmtId="170" fontId="3" fillId="0" borderId="11" xfId="62" applyNumberFormat="1" applyFont="1" applyFill="1" applyBorder="1" applyAlignment="1">
      <alignment horizontal="center" vertical="center" wrapText="1"/>
      <protection/>
    </xf>
    <xf numFmtId="170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14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7" xfId="62" applyNumberFormat="1" applyFont="1" applyFill="1" applyBorder="1" applyAlignment="1">
      <alignment horizontal="center" vertical="center" wrapText="1"/>
      <protection/>
    </xf>
    <xf numFmtId="168" fontId="3" fillId="0" borderId="14" xfId="62" applyNumberFormat="1" applyFont="1" applyFill="1" applyBorder="1" applyAlignment="1">
      <alignment horizontal="center" vertical="center" wrapText="1"/>
      <protection/>
    </xf>
    <xf numFmtId="168" fontId="3" fillId="0" borderId="11" xfId="62" applyNumberFormat="1" applyFont="1" applyFill="1" applyBorder="1" applyAlignment="1">
      <alignment horizontal="center" vertical="center" wrapText="1"/>
      <protection/>
    </xf>
    <xf numFmtId="168" fontId="3" fillId="0" borderId="17" xfId="62" applyNumberFormat="1" applyFont="1" applyFill="1" applyBorder="1" applyAlignment="1">
      <alignment horizontal="center" vertical="center" wrapText="1"/>
      <protection/>
    </xf>
    <xf numFmtId="170" fontId="3" fillId="0" borderId="18" xfId="62" applyNumberFormat="1" applyFont="1" applyFill="1" applyBorder="1" applyAlignment="1">
      <alignment horizontal="center" vertical="center" wrapText="1"/>
      <protection/>
    </xf>
    <xf numFmtId="170" fontId="3" fillId="0" borderId="41" xfId="62" applyNumberFormat="1" applyFont="1" applyFill="1" applyBorder="1" applyAlignment="1">
      <alignment horizontal="center" vertical="center" wrapText="1"/>
      <protection/>
    </xf>
    <xf numFmtId="170" fontId="3" fillId="0" borderId="32" xfId="62" applyNumberFormat="1" applyFont="1" applyFill="1" applyBorder="1" applyAlignment="1">
      <alignment horizontal="center" vertical="center" wrapText="1"/>
      <protection/>
    </xf>
    <xf numFmtId="0" fontId="49" fillId="34" borderId="22" xfId="0" applyFont="1" applyFill="1" applyBorder="1" applyAlignment="1">
      <alignment horizontal="left" wrapText="1"/>
    </xf>
    <xf numFmtId="0" fontId="49" fillId="34" borderId="36" xfId="0" applyFont="1" applyFill="1" applyBorder="1" applyAlignment="1">
      <alignment horizontal="left" wrapText="1"/>
    </xf>
    <xf numFmtId="0" fontId="3" fillId="0" borderId="0" xfId="62" applyFont="1" applyFill="1" applyAlignment="1">
      <alignment horizont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4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wrapText="1"/>
      <protection/>
    </xf>
    <xf numFmtId="0" fontId="8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center"/>
      <protection/>
    </xf>
    <xf numFmtId="0" fontId="3" fillId="0" borderId="10" xfId="61" applyFont="1" applyFill="1" applyBorder="1" applyAlignment="1">
      <alignment vertical="top" wrapText="1"/>
      <protection/>
    </xf>
    <xf numFmtId="0" fontId="3" fillId="0" borderId="10" xfId="61" applyFont="1" applyFill="1" applyBorder="1" applyAlignment="1">
      <alignment horizontal="left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8" xfId="61" applyFont="1" applyFill="1" applyBorder="1" applyAlignment="1">
      <alignment vertical="top" wrapText="1"/>
      <protection/>
    </xf>
    <xf numFmtId="0" fontId="3" fillId="0" borderId="19" xfId="61" applyFont="1" applyFill="1" applyBorder="1" applyAlignment="1">
      <alignment vertical="top" wrapText="1"/>
      <protection/>
    </xf>
    <xf numFmtId="0" fontId="3" fillId="0" borderId="20" xfId="61" applyFont="1" applyFill="1" applyBorder="1" applyAlignment="1">
      <alignment vertical="top" wrapText="1"/>
      <protection/>
    </xf>
    <xf numFmtId="0" fontId="3" fillId="0" borderId="10" xfId="61" applyFont="1" applyFill="1" applyBorder="1" applyAlignment="1">
      <alignment horizontal="center" vertical="center" textRotation="90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0" fontId="3" fillId="0" borderId="12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66" fontId="3" fillId="0" borderId="0" xfId="47" applyFont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Izvještaj o nerealizovanim dobicima-gubicima za I-III mjese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workbookViewId="0" topLeftCell="B1">
      <selection activeCell="B5" sqref="B5"/>
    </sheetView>
  </sheetViews>
  <sheetFormatPr defaultColWidth="9.140625" defaultRowHeight="12.75"/>
  <cols>
    <col min="1" max="1" width="1.8515625" style="0" hidden="1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436</v>
      </c>
      <c r="C1" s="4"/>
    </row>
    <row r="2" spans="2:3" ht="12.75">
      <c r="B2" s="4" t="s">
        <v>435</v>
      </c>
      <c r="C2" s="4"/>
    </row>
    <row r="3" spans="2:3" ht="12.75">
      <c r="B3" s="4" t="s">
        <v>299</v>
      </c>
      <c r="C3" s="4"/>
    </row>
    <row r="4" spans="2:3" ht="12.75">
      <c r="B4" s="4" t="s">
        <v>300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320" t="s">
        <v>195</v>
      </c>
      <c r="C7" s="320"/>
      <c r="D7" s="320"/>
      <c r="E7" s="320"/>
      <c r="F7" s="320"/>
    </row>
    <row r="8" spans="2:6" ht="12.75">
      <c r="B8" s="320" t="s">
        <v>196</v>
      </c>
      <c r="C8" s="320"/>
      <c r="D8" s="320"/>
      <c r="E8" s="320"/>
      <c r="F8" s="320"/>
    </row>
    <row r="9" spans="2:6" ht="12.75">
      <c r="B9" s="321" t="s">
        <v>531</v>
      </c>
      <c r="C9" s="321"/>
      <c r="D9" s="321"/>
      <c r="E9" s="321"/>
      <c r="F9" s="321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82" t="s">
        <v>340</v>
      </c>
      <c r="C11" s="6" t="s">
        <v>0</v>
      </c>
      <c r="D11" s="6" t="s">
        <v>1</v>
      </c>
      <c r="E11" s="6" t="s">
        <v>2</v>
      </c>
      <c r="F11" s="82" t="s">
        <v>3</v>
      </c>
      <c r="G11" s="73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3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434</v>
      </c>
      <c r="D13" s="9" t="s">
        <v>197</v>
      </c>
      <c r="E13" s="29">
        <f>SUM(E14+E15+E21+E28+E29)</f>
        <v>12340777</v>
      </c>
      <c r="F13" s="29">
        <f>F14+F15+F21+F28+F29</f>
        <v>12757874</v>
      </c>
      <c r="G13" s="73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198</v>
      </c>
      <c r="C14" s="26" t="s">
        <v>302</v>
      </c>
      <c r="D14" s="9" t="s">
        <v>199</v>
      </c>
      <c r="E14" s="29">
        <v>1219247</v>
      </c>
      <c r="F14" s="29">
        <v>1200976</v>
      </c>
      <c r="G14" s="73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303</v>
      </c>
      <c r="D15" s="9" t="s">
        <v>200</v>
      </c>
      <c r="E15" s="29">
        <f>E16+E17+E18+E19+E20</f>
        <v>10996003</v>
      </c>
      <c r="F15" s="29">
        <f>SUM(F16:F20)</f>
        <v>11313601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201</v>
      </c>
      <c r="C16" s="3" t="s">
        <v>202</v>
      </c>
      <c r="D16" s="9" t="s">
        <v>203</v>
      </c>
      <c r="E16" s="37">
        <v>7796077</v>
      </c>
      <c r="F16" s="37">
        <v>8037986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204</v>
      </c>
      <c r="C17" s="2" t="s">
        <v>205</v>
      </c>
      <c r="D17" s="9" t="s">
        <v>206</v>
      </c>
      <c r="E17" s="37">
        <v>3199926</v>
      </c>
      <c r="F17" s="37">
        <v>3275615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207</v>
      </c>
      <c r="C18" s="2" t="s">
        <v>208</v>
      </c>
      <c r="D18" s="9" t="s">
        <v>209</v>
      </c>
      <c r="E18" s="37"/>
      <c r="F18" s="37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210</v>
      </c>
      <c r="C19" s="2" t="s">
        <v>211</v>
      </c>
      <c r="D19" s="9" t="s">
        <v>212</v>
      </c>
      <c r="E19" s="37">
        <v>0</v>
      </c>
      <c r="F19" s="37">
        <v>0</v>
      </c>
      <c r="G19" s="73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301</v>
      </c>
      <c r="D20" s="81" t="s">
        <v>213</v>
      </c>
      <c r="E20" s="37"/>
      <c r="F20" s="37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304</v>
      </c>
      <c r="D21" s="81" t="s">
        <v>214</v>
      </c>
      <c r="E21" s="37">
        <f>SUM(E22+E23+E24+E25+E26+E27)</f>
        <v>102890</v>
      </c>
      <c r="F21" s="37">
        <f>SUM(F22:F27)</f>
        <v>230726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216</v>
      </c>
      <c r="D22" s="81" t="s">
        <v>215</v>
      </c>
      <c r="E22" s="37">
        <v>0</v>
      </c>
      <c r="F22" s="37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305</v>
      </c>
      <c r="D23" s="81" t="s">
        <v>217</v>
      </c>
      <c r="E23" s="37"/>
      <c r="F23" s="37">
        <v>0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306</v>
      </c>
      <c r="D24" s="81" t="s">
        <v>218</v>
      </c>
      <c r="E24" s="37">
        <v>102890</v>
      </c>
      <c r="F24" s="37">
        <v>230726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307</v>
      </c>
      <c r="D25" s="81" t="s">
        <v>219</v>
      </c>
      <c r="E25" s="37"/>
      <c r="F25" s="37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308</v>
      </c>
      <c r="D26" s="81" t="s">
        <v>220</v>
      </c>
      <c r="E26" s="37"/>
      <c r="F26" s="37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223</v>
      </c>
      <c r="C27" s="2" t="s">
        <v>309</v>
      </c>
      <c r="D27" s="81" t="s">
        <v>221</v>
      </c>
      <c r="E27" s="37"/>
      <c r="F27" s="37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225</v>
      </c>
      <c r="D28" s="81" t="s">
        <v>222</v>
      </c>
      <c r="E28" s="37"/>
      <c r="F28" s="37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310</v>
      </c>
      <c r="D29" s="81" t="s">
        <v>224</v>
      </c>
      <c r="E29" s="29">
        <v>22637</v>
      </c>
      <c r="F29" s="29">
        <v>12571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311</v>
      </c>
      <c r="D30" s="81" t="s">
        <v>226</v>
      </c>
      <c r="E30" s="29">
        <f>SUM(E31+E35+E41+E44+E47+E50+E51+E52)</f>
        <v>823457</v>
      </c>
      <c r="F30" s="29">
        <f>SUM(F31+F35+F41+F44+F47+F50+F51+F52)</f>
        <v>796617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312</v>
      </c>
      <c r="D31" s="81" t="s">
        <v>227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230</v>
      </c>
      <c r="D32" s="81" t="s">
        <v>228</v>
      </c>
      <c r="E32" s="37"/>
      <c r="F32" s="37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313</v>
      </c>
      <c r="D33" s="81" t="s">
        <v>229</v>
      </c>
      <c r="E33" s="37"/>
      <c r="F33" s="37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314</v>
      </c>
      <c r="D34" s="81" t="s">
        <v>231</v>
      </c>
      <c r="E34" s="37"/>
      <c r="F34" s="37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315</v>
      </c>
      <c r="D35" s="81" t="s">
        <v>232</v>
      </c>
      <c r="E35" s="37">
        <f>SUM(E36+E37+E38+E39+E40)</f>
        <v>2486</v>
      </c>
      <c r="F35" s="37">
        <f>SUM(F36+F37+F38+F39+F40)</f>
        <v>5247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235</v>
      </c>
      <c r="D36" s="81" t="s">
        <v>233</v>
      </c>
      <c r="E36" s="37">
        <v>1178</v>
      </c>
      <c r="F36" s="37">
        <v>1203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316</v>
      </c>
      <c r="D37" s="81" t="s">
        <v>234</v>
      </c>
      <c r="E37" s="37">
        <v>1308</v>
      </c>
      <c r="F37" s="37">
        <v>4044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317</v>
      </c>
      <c r="D38" s="81" t="s">
        <v>236</v>
      </c>
      <c r="E38" s="37"/>
      <c r="F38" s="37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318</v>
      </c>
      <c r="D39" s="81" t="s">
        <v>237</v>
      </c>
      <c r="E39" s="37"/>
      <c r="F39" s="37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82" t="s">
        <v>337</v>
      </c>
      <c r="C40" s="2" t="s">
        <v>319</v>
      </c>
      <c r="D40" s="81" t="s">
        <v>238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82">
        <v>42</v>
      </c>
      <c r="C41" s="26" t="s">
        <v>322</v>
      </c>
      <c r="D41" s="81" t="s">
        <v>239</v>
      </c>
      <c r="E41" s="29">
        <f>SUM(E42+E43)</f>
        <v>820971</v>
      </c>
      <c r="F41" s="29">
        <f>F42+F43</f>
        <v>791370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33.75">
      <c r="A42" s="4"/>
      <c r="B42" s="82" t="s">
        <v>338</v>
      </c>
      <c r="C42" s="80" t="s">
        <v>321</v>
      </c>
      <c r="D42" s="81" t="s">
        <v>240</v>
      </c>
      <c r="E42" s="29">
        <v>799897</v>
      </c>
      <c r="F42" s="29">
        <v>771463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80" t="s">
        <v>320</v>
      </c>
      <c r="D43" s="81" t="s">
        <v>241</v>
      </c>
      <c r="E43" s="29">
        <v>21074</v>
      </c>
      <c r="F43" s="29">
        <v>19907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323</v>
      </c>
      <c r="D44" s="81" t="s">
        <v>243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242</v>
      </c>
      <c r="D45" s="81" t="s">
        <v>245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244</v>
      </c>
      <c r="D46" s="81" t="s">
        <v>246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324</v>
      </c>
      <c r="D47" s="81" t="s">
        <v>248</v>
      </c>
      <c r="E47" s="29">
        <v>0</v>
      </c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247</v>
      </c>
      <c r="D48" s="81" t="s">
        <v>250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249</v>
      </c>
      <c r="D49" s="81" t="s">
        <v>252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251</v>
      </c>
      <c r="D50" s="81" t="s">
        <v>253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325</v>
      </c>
      <c r="D51" s="81" t="s">
        <v>254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326</v>
      </c>
      <c r="D52" s="81" t="s">
        <v>255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427</v>
      </c>
      <c r="D53" s="81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73"/>
      <c r="B54" s="6"/>
      <c r="C54" s="26" t="s">
        <v>327</v>
      </c>
      <c r="D54" s="81" t="s">
        <v>256</v>
      </c>
      <c r="E54" s="29">
        <f>SUM(E13-E30)</f>
        <v>11517320</v>
      </c>
      <c r="F54" s="29">
        <f>SUM(F13-F30)</f>
        <v>11961257</v>
      </c>
      <c r="G54" s="4"/>
      <c r="H54" s="7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73"/>
      <c r="B55" s="6"/>
      <c r="C55" s="74" t="s">
        <v>328</v>
      </c>
      <c r="D55" s="81" t="s">
        <v>257</v>
      </c>
      <c r="E55" s="29">
        <f>SUM(E56+E60+E63+E67+E68-E71+E74)</f>
        <v>11517320</v>
      </c>
      <c r="F55" s="29">
        <f>SUM(F56+F60+F63+F67+F68-F71+F74)</f>
        <v>11961257</v>
      </c>
      <c r="G55" s="73"/>
      <c r="H55" s="73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329</v>
      </c>
      <c r="D56" s="81" t="s">
        <v>258</v>
      </c>
      <c r="E56" s="29">
        <f>E57+E58</f>
        <v>11847731</v>
      </c>
      <c r="F56" s="29">
        <f>F57+F58</f>
        <v>11906621</v>
      </c>
      <c r="G56" s="73"/>
      <c r="H56" s="7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80" t="s">
        <v>330</v>
      </c>
      <c r="D57" s="81" t="s">
        <v>260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259</v>
      </c>
      <c r="D58" s="81" t="s">
        <v>261</v>
      </c>
      <c r="E58" s="29">
        <v>11847731</v>
      </c>
      <c r="F58" s="29">
        <v>11906621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3.25" customHeight="1">
      <c r="A59" s="4"/>
      <c r="B59" s="6">
        <v>513</v>
      </c>
      <c r="C59" s="166" t="s">
        <v>428</v>
      </c>
      <c r="D59" s="81"/>
      <c r="E59" s="29"/>
      <c r="F59" s="29"/>
      <c r="G59" s="4"/>
      <c r="H59" s="4"/>
      <c r="I59" s="3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75" t="s">
        <v>331</v>
      </c>
      <c r="D60" s="81" t="s">
        <v>263</v>
      </c>
      <c r="E60" s="29">
        <f>E61+E62</f>
        <v>2703007</v>
      </c>
      <c r="F60" s="29">
        <f>F61+F62</f>
        <v>2702447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262</v>
      </c>
      <c r="D61" s="81" t="s">
        <v>265</v>
      </c>
      <c r="E61" s="29"/>
      <c r="F61" s="29"/>
      <c r="G61" s="4"/>
      <c r="H61" s="73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264</v>
      </c>
      <c r="D62" s="81" t="s">
        <v>266</v>
      </c>
      <c r="E62" s="29">
        <v>2703007</v>
      </c>
      <c r="F62" s="29">
        <v>2702447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332</v>
      </c>
      <c r="D63" s="81" t="s">
        <v>268</v>
      </c>
      <c r="E63" s="29">
        <f>SUM(E64+E65+E66)</f>
        <v>-1913317</v>
      </c>
      <c r="F63" s="29">
        <v>-1837628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73"/>
      <c r="B64" s="6">
        <v>530</v>
      </c>
      <c r="C64" s="3" t="s">
        <v>267</v>
      </c>
      <c r="D64" s="81" t="s">
        <v>270</v>
      </c>
      <c r="E64" s="29">
        <v>-1913317</v>
      </c>
      <c r="F64" s="29">
        <v>-1837628</v>
      </c>
      <c r="G64" s="4"/>
      <c r="H64" s="73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269</v>
      </c>
      <c r="D65" s="81" t="s">
        <v>271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80" t="s">
        <v>333</v>
      </c>
      <c r="D66" s="81" t="s">
        <v>272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0" t="s">
        <v>273</v>
      </c>
      <c r="D67" s="81" t="s">
        <v>274</v>
      </c>
      <c r="E67" s="29"/>
      <c r="F67" s="29"/>
      <c r="G67" s="90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334</v>
      </c>
      <c r="D68" s="81" t="s">
        <v>275</v>
      </c>
      <c r="E68" s="29">
        <f>SUM(E69+E70)</f>
        <v>506652</v>
      </c>
      <c r="F68" s="29">
        <f>F69+F70</f>
        <v>506652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276</v>
      </c>
      <c r="D69" s="81" t="s">
        <v>277</v>
      </c>
      <c r="E69" s="29">
        <v>506652</v>
      </c>
      <c r="F69" s="29">
        <v>284838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278</v>
      </c>
      <c r="D70" s="81" t="s">
        <v>279</v>
      </c>
      <c r="E70" s="29">
        <v>0</v>
      </c>
      <c r="F70" s="29">
        <v>221814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280</v>
      </c>
      <c r="D71" s="81" t="s">
        <v>281</v>
      </c>
      <c r="E71" s="29">
        <f>SUM(E72+E73)</f>
        <v>72376</v>
      </c>
      <c r="F71" s="29">
        <f>F72+F73</f>
        <v>0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282</v>
      </c>
      <c r="D72" s="81" t="s">
        <v>283</v>
      </c>
      <c r="E72" s="29"/>
      <c r="F72" s="29"/>
      <c r="G72" s="6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76">
        <v>561</v>
      </c>
      <c r="C73" s="77" t="s">
        <v>284</v>
      </c>
      <c r="D73" s="9" t="s">
        <v>285</v>
      </c>
      <c r="E73" s="44">
        <v>72376</v>
      </c>
      <c r="F73" s="44"/>
      <c r="G73" s="6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0" t="s">
        <v>335</v>
      </c>
      <c r="D74" s="9" t="s">
        <v>286</v>
      </c>
      <c r="E74" s="44">
        <f>SUM(E75+E76)</f>
        <v>-1554377</v>
      </c>
      <c r="F74" s="44">
        <f>F75+F76</f>
        <v>-1316835</v>
      </c>
      <c r="G74" s="4"/>
      <c r="H74" s="73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287</v>
      </c>
      <c r="D75" s="9" t="s">
        <v>288</v>
      </c>
      <c r="E75" s="44"/>
      <c r="F75" s="44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289</v>
      </c>
      <c r="D76" s="9" t="s">
        <v>290</v>
      </c>
      <c r="E76" s="29">
        <v>-1554377</v>
      </c>
      <c r="F76" s="29">
        <v>-1316835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0" t="s">
        <v>291</v>
      </c>
      <c r="D77" s="9" t="s">
        <v>292</v>
      </c>
      <c r="E77" s="29">
        <v>72315448</v>
      </c>
      <c r="F77" s="29">
        <v>72672654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0" t="s">
        <v>336</v>
      </c>
      <c r="D78" s="9" t="s">
        <v>293</v>
      </c>
      <c r="E78" s="24">
        <f>SUM(E54/E77)</f>
        <v>0.15926500240999683</v>
      </c>
      <c r="F78" s="24">
        <f>F54/F77</f>
        <v>0.16459089274488312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0" t="s">
        <v>294</v>
      </c>
      <c r="D79" s="9" t="s">
        <v>295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296</v>
      </c>
      <c r="D80" s="9" t="s">
        <v>297</v>
      </c>
      <c r="E80" s="45"/>
      <c r="F80" s="45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2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134</v>
      </c>
      <c r="C82" s="322" t="s">
        <v>135</v>
      </c>
      <c r="D82" s="322"/>
      <c r="E82" s="323" t="s">
        <v>339</v>
      </c>
      <c r="F82" s="324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540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7"/>
      <c r="F84" s="4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1"/>
      <c r="F85" s="4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4"/>
      <c r="F89" s="64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4"/>
      <c r="F90" s="64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36.00390625" style="99" customWidth="1"/>
    <col min="2" max="2" width="8.8515625" style="99" customWidth="1"/>
    <col min="3" max="3" width="9.140625" style="99" customWidth="1"/>
    <col min="4" max="4" width="4.140625" style="99" customWidth="1"/>
    <col min="5" max="5" width="7.8515625" style="99" customWidth="1"/>
    <col min="6" max="6" width="3.57421875" style="99" customWidth="1"/>
    <col min="7" max="7" width="8.8515625" style="99" customWidth="1"/>
    <col min="8" max="8" width="3.8515625" style="99" customWidth="1"/>
    <col min="9" max="9" width="11.140625" style="99" customWidth="1"/>
    <col min="10" max="10" width="3.57421875" style="99" customWidth="1"/>
    <col min="11" max="11" width="10.28125" style="99" customWidth="1"/>
    <col min="12" max="12" width="3.7109375" style="99" customWidth="1"/>
    <col min="13" max="13" width="15.00390625" style="99" customWidth="1"/>
    <col min="14" max="14" width="3.7109375" style="99" customWidth="1"/>
    <col min="15" max="15" width="9.140625" style="99" customWidth="1"/>
    <col min="16" max="16" width="3.8515625" style="99" customWidth="1"/>
    <col min="17" max="17" width="8.8515625" style="98" customWidth="1"/>
    <col min="18" max="16384" width="9.140625" style="100" customWidth="1"/>
  </cols>
  <sheetData>
    <row r="1" spans="1:7" ht="12.75">
      <c r="A1" s="4" t="s">
        <v>436</v>
      </c>
      <c r="B1" s="4"/>
      <c r="C1"/>
      <c r="D1"/>
      <c r="E1" s="164"/>
      <c r="F1" s="164"/>
      <c r="G1" s="164"/>
    </row>
    <row r="2" spans="1:7" ht="12.75">
      <c r="A2" s="4" t="s">
        <v>435</v>
      </c>
      <c r="B2" s="4"/>
      <c r="C2"/>
      <c r="D2"/>
      <c r="E2" s="164"/>
      <c r="F2" s="164"/>
      <c r="G2" s="164"/>
    </row>
    <row r="3" spans="1:7" ht="12.75">
      <c r="A3" s="4" t="s">
        <v>299</v>
      </c>
      <c r="B3" s="4"/>
      <c r="C3"/>
      <c r="D3"/>
      <c r="E3" s="164"/>
      <c r="F3" s="164"/>
      <c r="G3" s="164"/>
    </row>
    <row r="4" spans="1:7" ht="12.75">
      <c r="A4" s="4" t="s">
        <v>300</v>
      </c>
      <c r="B4" s="4"/>
      <c r="C4"/>
      <c r="D4"/>
      <c r="E4" s="164"/>
      <c r="F4" s="164"/>
      <c r="G4" s="164"/>
    </row>
    <row r="5" spans="1:7" ht="12.75">
      <c r="A5" s="168"/>
      <c r="B5"/>
      <c r="C5"/>
      <c r="D5"/>
      <c r="E5"/>
      <c r="F5"/>
      <c r="G5"/>
    </row>
    <row r="6" ht="12.75">
      <c r="A6" s="98"/>
    </row>
    <row r="7" spans="1:19" s="108" customFormat="1" ht="12.75">
      <c r="A7" s="98"/>
      <c r="B7" s="98"/>
      <c r="C7" s="98"/>
      <c r="D7" s="98"/>
      <c r="E7" s="101"/>
      <c r="F7" s="98"/>
      <c r="G7" s="102"/>
      <c r="H7" s="98"/>
      <c r="I7" s="98"/>
      <c r="J7" s="98"/>
      <c r="K7" s="102"/>
      <c r="L7" s="98"/>
      <c r="M7" s="103"/>
      <c r="N7" s="104"/>
      <c r="O7" s="105"/>
      <c r="P7" s="106"/>
      <c r="Q7" s="105"/>
      <c r="R7" s="107"/>
      <c r="S7" s="107"/>
    </row>
    <row r="8" spans="1:19" s="108" customFormat="1" ht="12.75">
      <c r="A8" s="448" t="s">
        <v>659</v>
      </c>
      <c r="B8" s="448"/>
      <c r="C8" s="448"/>
      <c r="D8" s="448"/>
      <c r="E8" s="448"/>
      <c r="F8" s="448"/>
      <c r="G8" s="448"/>
      <c r="H8" s="98"/>
      <c r="I8" s="98"/>
      <c r="J8" s="98"/>
      <c r="K8" s="102"/>
      <c r="L8" s="98"/>
      <c r="M8" s="109"/>
      <c r="N8" s="104"/>
      <c r="O8" s="105"/>
      <c r="P8" s="106"/>
      <c r="Q8" s="105"/>
      <c r="R8" s="107"/>
      <c r="S8" s="107"/>
    </row>
    <row r="9" spans="1:19" s="108" customFormat="1" ht="12.75">
      <c r="A9" s="98"/>
      <c r="B9" s="98"/>
      <c r="C9" s="98"/>
      <c r="D9" s="98"/>
      <c r="E9" s="101"/>
      <c r="F9" s="98"/>
      <c r="G9" s="102"/>
      <c r="H9" s="98"/>
      <c r="I9" s="98"/>
      <c r="J9" s="98"/>
      <c r="K9" s="102"/>
      <c r="L9" s="98"/>
      <c r="M9" s="109"/>
      <c r="N9" s="104"/>
      <c r="O9" s="105"/>
      <c r="P9" s="106"/>
      <c r="Q9" s="105"/>
      <c r="R9" s="107"/>
      <c r="S9" s="107"/>
    </row>
    <row r="10" spans="1:19" s="108" customFormat="1" ht="12.75">
      <c r="A10" s="455" t="s">
        <v>407</v>
      </c>
      <c r="B10" s="456"/>
      <c r="C10" s="457"/>
      <c r="D10" s="422" t="s">
        <v>1</v>
      </c>
      <c r="E10" s="428" t="s">
        <v>105</v>
      </c>
      <c r="F10" s="422" t="s">
        <v>1</v>
      </c>
      <c r="G10" s="440" t="s">
        <v>408</v>
      </c>
      <c r="H10" s="422" t="s">
        <v>1</v>
      </c>
      <c r="I10" s="431" t="s">
        <v>409</v>
      </c>
      <c r="J10" s="422" t="s">
        <v>1</v>
      </c>
      <c r="K10" s="440" t="s">
        <v>410</v>
      </c>
      <c r="L10" s="422" t="s">
        <v>1</v>
      </c>
      <c r="M10" s="437" t="s">
        <v>107</v>
      </c>
      <c r="N10" s="422" t="s">
        <v>1</v>
      </c>
      <c r="O10" s="443" t="s">
        <v>411</v>
      </c>
      <c r="P10" s="422" t="s">
        <v>1</v>
      </c>
      <c r="Q10" s="434" t="s">
        <v>113</v>
      </c>
      <c r="R10" s="107"/>
      <c r="S10" s="107"/>
    </row>
    <row r="11" spans="1:19" s="108" customFormat="1" ht="12.75">
      <c r="A11" s="449" t="s">
        <v>412</v>
      </c>
      <c r="B11" s="452" t="s">
        <v>413</v>
      </c>
      <c r="C11" s="431" t="s">
        <v>414</v>
      </c>
      <c r="D11" s="423"/>
      <c r="E11" s="429"/>
      <c r="F11" s="423"/>
      <c r="G11" s="441"/>
      <c r="H11" s="423"/>
      <c r="I11" s="432"/>
      <c r="J11" s="423"/>
      <c r="K11" s="441"/>
      <c r="L11" s="423"/>
      <c r="M11" s="438"/>
      <c r="N11" s="423"/>
      <c r="O11" s="444"/>
      <c r="P11" s="423"/>
      <c r="Q11" s="435"/>
      <c r="R11" s="107"/>
      <c r="S11" s="107"/>
    </row>
    <row r="12" spans="1:19" s="108" customFormat="1" ht="12.75">
      <c r="A12" s="450"/>
      <c r="B12" s="453"/>
      <c r="C12" s="432"/>
      <c r="D12" s="423"/>
      <c r="E12" s="429"/>
      <c r="F12" s="423"/>
      <c r="G12" s="441"/>
      <c r="H12" s="423"/>
      <c r="I12" s="432"/>
      <c r="J12" s="423"/>
      <c r="K12" s="441"/>
      <c r="L12" s="423"/>
      <c r="M12" s="438"/>
      <c r="N12" s="423"/>
      <c r="O12" s="444"/>
      <c r="P12" s="423"/>
      <c r="Q12" s="435"/>
      <c r="R12" s="107"/>
      <c r="S12" s="107"/>
    </row>
    <row r="13" spans="1:19" s="108" customFormat="1" ht="12.75">
      <c r="A13" s="451"/>
      <c r="B13" s="454"/>
      <c r="C13" s="433"/>
      <c r="D13" s="423"/>
      <c r="E13" s="430"/>
      <c r="F13" s="423"/>
      <c r="G13" s="442"/>
      <c r="H13" s="423"/>
      <c r="I13" s="433"/>
      <c r="J13" s="423"/>
      <c r="K13" s="442"/>
      <c r="L13" s="423"/>
      <c r="M13" s="439"/>
      <c r="N13" s="423"/>
      <c r="O13" s="445"/>
      <c r="P13" s="423"/>
      <c r="Q13" s="436"/>
      <c r="R13" s="107"/>
      <c r="S13" s="107"/>
    </row>
    <row r="14" spans="1:19" s="108" customFormat="1" ht="12.75">
      <c r="A14" s="425">
        <v>1</v>
      </c>
      <c r="B14" s="426"/>
      <c r="C14" s="427"/>
      <c r="D14" s="424"/>
      <c r="E14" s="112">
        <v>2</v>
      </c>
      <c r="F14" s="424"/>
      <c r="G14" s="113">
        <v>3</v>
      </c>
      <c r="H14" s="424"/>
      <c r="I14" s="111">
        <v>4</v>
      </c>
      <c r="J14" s="424"/>
      <c r="K14" s="113">
        <v>5</v>
      </c>
      <c r="L14" s="424"/>
      <c r="M14" s="114">
        <v>6</v>
      </c>
      <c r="N14" s="424"/>
      <c r="O14" s="113">
        <v>7</v>
      </c>
      <c r="P14" s="424"/>
      <c r="Q14" s="113">
        <v>8</v>
      </c>
      <c r="R14" s="107"/>
      <c r="S14" s="107"/>
    </row>
    <row r="15" spans="1:19" s="108" customFormat="1" ht="12.75">
      <c r="A15" s="115" t="s">
        <v>298</v>
      </c>
      <c r="B15" s="115"/>
      <c r="C15" s="116"/>
      <c r="D15" s="117">
        <v>601</v>
      </c>
      <c r="E15" s="118"/>
      <c r="F15" s="117">
        <v>612</v>
      </c>
      <c r="G15" s="119"/>
      <c r="H15" s="117">
        <v>623</v>
      </c>
      <c r="I15" s="120"/>
      <c r="J15" s="117">
        <v>634</v>
      </c>
      <c r="K15" s="119"/>
      <c r="L15" s="117">
        <v>645</v>
      </c>
      <c r="M15" s="121"/>
      <c r="N15" s="117">
        <v>656</v>
      </c>
      <c r="O15" s="122"/>
      <c r="P15" s="117">
        <v>667</v>
      </c>
      <c r="Q15" s="123"/>
      <c r="R15" s="107"/>
      <c r="S15" s="107"/>
    </row>
    <row r="16" spans="1:19" s="108" customFormat="1" ht="13.5" thickBot="1">
      <c r="A16" s="124" t="s">
        <v>38</v>
      </c>
      <c r="B16" s="124"/>
      <c r="C16" s="125"/>
      <c r="D16" s="110">
        <v>602</v>
      </c>
      <c r="E16" s="126"/>
      <c r="F16" s="110">
        <v>613</v>
      </c>
      <c r="G16" s="127"/>
      <c r="H16" s="110">
        <v>624</v>
      </c>
      <c r="I16" s="128"/>
      <c r="J16" s="110">
        <v>635</v>
      </c>
      <c r="K16" s="127"/>
      <c r="L16" s="110">
        <v>646</v>
      </c>
      <c r="M16" s="129"/>
      <c r="N16" s="110">
        <v>657</v>
      </c>
      <c r="O16" s="130"/>
      <c r="P16" s="110">
        <v>668</v>
      </c>
      <c r="Q16" s="131"/>
      <c r="R16" s="107"/>
      <c r="S16" s="107"/>
    </row>
    <row r="17" spans="1:19" s="108" customFormat="1" ht="13.5" thickBot="1">
      <c r="A17" s="234" t="s">
        <v>542</v>
      </c>
      <c r="B17" s="235" t="s">
        <v>583</v>
      </c>
      <c r="C17" s="235" t="s">
        <v>585</v>
      </c>
      <c r="D17" s="147"/>
      <c r="E17" s="236">
        <v>28397</v>
      </c>
      <c r="F17" s="147"/>
      <c r="G17" s="236">
        <v>0.038</v>
      </c>
      <c r="H17" s="147"/>
      <c r="I17" s="237">
        <v>1079.09</v>
      </c>
      <c r="J17" s="147"/>
      <c r="K17" s="236">
        <v>0</v>
      </c>
      <c r="L17" s="147"/>
      <c r="M17" s="236">
        <v>0</v>
      </c>
      <c r="N17" s="147"/>
      <c r="O17" s="236">
        <v>2.171895</v>
      </c>
      <c r="P17" s="147"/>
      <c r="Q17" s="236">
        <v>0</v>
      </c>
      <c r="R17" s="107"/>
      <c r="S17" s="107"/>
    </row>
    <row r="18" spans="1:19" s="108" customFormat="1" ht="13.5" thickBot="1">
      <c r="A18" s="234" t="s">
        <v>543</v>
      </c>
      <c r="B18" s="235" t="s">
        <v>583</v>
      </c>
      <c r="C18" s="235" t="s">
        <v>586</v>
      </c>
      <c r="D18" s="147"/>
      <c r="E18" s="236">
        <v>218242</v>
      </c>
      <c r="F18" s="147"/>
      <c r="G18" s="236">
        <v>1</v>
      </c>
      <c r="H18" s="147"/>
      <c r="I18" s="237">
        <v>218242</v>
      </c>
      <c r="J18" s="147"/>
      <c r="K18" s="236">
        <v>0.2584</v>
      </c>
      <c r="L18" s="147"/>
      <c r="M18" s="237">
        <v>56393.73</v>
      </c>
      <c r="N18" s="147"/>
      <c r="O18" s="236">
        <v>1.965406</v>
      </c>
      <c r="P18" s="147"/>
      <c r="Q18" s="236">
        <v>0.456971</v>
      </c>
      <c r="R18" s="107"/>
      <c r="S18" s="107"/>
    </row>
    <row r="19" spans="1:19" s="108" customFormat="1" ht="13.5" thickBot="1">
      <c r="A19" s="234" t="s">
        <v>544</v>
      </c>
      <c r="B19" s="235" t="s">
        <v>584</v>
      </c>
      <c r="C19" s="235" t="s">
        <v>587</v>
      </c>
      <c r="D19" s="147"/>
      <c r="E19" s="236">
        <v>220890</v>
      </c>
      <c r="F19" s="147"/>
      <c r="G19" s="236">
        <v>0.156</v>
      </c>
      <c r="H19" s="147"/>
      <c r="I19" s="237">
        <v>34458.84</v>
      </c>
      <c r="J19" s="147"/>
      <c r="K19" s="236">
        <v>0.1971</v>
      </c>
      <c r="L19" s="147"/>
      <c r="M19" s="237">
        <v>43537.42</v>
      </c>
      <c r="N19" s="147"/>
      <c r="O19" s="236">
        <v>1.398401</v>
      </c>
      <c r="P19" s="147"/>
      <c r="Q19" s="236">
        <v>0.352793</v>
      </c>
      <c r="R19" s="107"/>
      <c r="S19" s="107"/>
    </row>
    <row r="20" spans="1:19" s="108" customFormat="1" ht="23.25" thickBot="1">
      <c r="A20" s="234" t="s">
        <v>545</v>
      </c>
      <c r="B20" s="235" t="s">
        <v>584</v>
      </c>
      <c r="C20" s="235" t="s">
        <v>588</v>
      </c>
      <c r="D20" s="147"/>
      <c r="E20" s="236">
        <v>219316</v>
      </c>
      <c r="F20" s="147"/>
      <c r="G20" s="236">
        <v>0.096</v>
      </c>
      <c r="H20" s="147"/>
      <c r="I20" s="237">
        <v>21054.34</v>
      </c>
      <c r="J20" s="147"/>
      <c r="K20" s="236">
        <v>0.0992</v>
      </c>
      <c r="L20" s="147"/>
      <c r="M20" s="237">
        <v>21756.15</v>
      </c>
      <c r="N20" s="147"/>
      <c r="O20" s="236">
        <v>0.237672</v>
      </c>
      <c r="P20" s="147"/>
      <c r="Q20" s="236">
        <v>0.176295</v>
      </c>
      <c r="R20" s="107"/>
      <c r="S20" s="107"/>
    </row>
    <row r="21" spans="1:19" s="108" customFormat="1" ht="23.25" thickBot="1">
      <c r="A21" s="234" t="s">
        <v>546</v>
      </c>
      <c r="B21" s="235" t="s">
        <v>584</v>
      </c>
      <c r="C21" s="235" t="s">
        <v>589</v>
      </c>
      <c r="D21" s="147"/>
      <c r="E21" s="236">
        <v>794789</v>
      </c>
      <c r="F21" s="147"/>
      <c r="G21" s="236">
        <v>0.125</v>
      </c>
      <c r="H21" s="147"/>
      <c r="I21" s="237">
        <v>99348.63</v>
      </c>
      <c r="J21" s="147"/>
      <c r="K21" s="236">
        <v>0.2</v>
      </c>
      <c r="L21" s="147"/>
      <c r="M21" s="237">
        <v>158957.8</v>
      </c>
      <c r="N21" s="147"/>
      <c r="O21" s="236">
        <v>3.964338</v>
      </c>
      <c r="P21" s="147"/>
      <c r="Q21" s="236">
        <v>1.288069</v>
      </c>
      <c r="R21" s="107"/>
      <c r="S21" s="107"/>
    </row>
    <row r="22" spans="1:19" s="108" customFormat="1" ht="23.25" thickBot="1">
      <c r="A22" s="234" t="s">
        <v>547</v>
      </c>
      <c r="B22" s="235" t="s">
        <v>584</v>
      </c>
      <c r="C22" s="235" t="s">
        <v>590</v>
      </c>
      <c r="D22" s="147"/>
      <c r="E22" s="236">
        <v>260054</v>
      </c>
      <c r="F22" s="147"/>
      <c r="G22" s="236">
        <v>0.14</v>
      </c>
      <c r="H22" s="147"/>
      <c r="I22" s="237">
        <v>36407.56</v>
      </c>
      <c r="J22" s="147"/>
      <c r="K22" s="236">
        <v>0.1235</v>
      </c>
      <c r="L22" s="147"/>
      <c r="M22" s="237">
        <v>32116.67</v>
      </c>
      <c r="N22" s="147"/>
      <c r="O22" s="236">
        <v>0.675694</v>
      </c>
      <c r="P22" s="147"/>
      <c r="Q22" s="236">
        <v>0.260248</v>
      </c>
      <c r="R22" s="107"/>
      <c r="S22" s="107"/>
    </row>
    <row r="23" spans="1:19" s="108" customFormat="1" ht="23.25" thickBot="1">
      <c r="A23" s="234" t="s">
        <v>548</v>
      </c>
      <c r="B23" s="235" t="s">
        <v>584</v>
      </c>
      <c r="C23" s="235" t="s">
        <v>591</v>
      </c>
      <c r="D23" s="147"/>
      <c r="E23" s="236">
        <v>278432</v>
      </c>
      <c r="F23" s="147"/>
      <c r="G23" s="236">
        <v>0.281</v>
      </c>
      <c r="H23" s="147"/>
      <c r="I23" s="237">
        <v>78239.39</v>
      </c>
      <c r="J23" s="147"/>
      <c r="K23" s="236">
        <v>0.2898</v>
      </c>
      <c r="L23" s="147"/>
      <c r="M23" s="237">
        <v>80689.59</v>
      </c>
      <c r="N23" s="147"/>
      <c r="O23" s="236">
        <v>0.894763</v>
      </c>
      <c r="P23" s="147"/>
      <c r="Q23" s="236">
        <v>0.653845</v>
      </c>
      <c r="R23" s="107"/>
      <c r="S23" s="107"/>
    </row>
    <row r="24" spans="1:19" s="108" customFormat="1" ht="13.5" thickBot="1">
      <c r="A24" s="234" t="s">
        <v>549</v>
      </c>
      <c r="B24" s="235" t="s">
        <v>583</v>
      </c>
      <c r="C24" s="235" t="s">
        <v>592</v>
      </c>
      <c r="D24" s="147"/>
      <c r="E24" s="236">
        <v>45912</v>
      </c>
      <c r="F24" s="147"/>
      <c r="G24" s="236">
        <v>0.0707</v>
      </c>
      <c r="H24" s="147"/>
      <c r="I24" s="237">
        <v>3245.98</v>
      </c>
      <c r="J24" s="147"/>
      <c r="K24" s="236">
        <v>0</v>
      </c>
      <c r="L24" s="147"/>
      <c r="M24" s="236">
        <v>0</v>
      </c>
      <c r="N24" s="147"/>
      <c r="O24" s="236">
        <v>1.173139</v>
      </c>
      <c r="P24" s="147"/>
      <c r="Q24" s="236">
        <v>0</v>
      </c>
      <c r="R24" s="107"/>
      <c r="S24" s="107"/>
    </row>
    <row r="25" spans="1:19" s="108" customFormat="1" ht="13.5" thickBot="1">
      <c r="A25" s="234" t="s">
        <v>549</v>
      </c>
      <c r="B25" s="235" t="s">
        <v>584</v>
      </c>
      <c r="C25" s="235" t="s">
        <v>592</v>
      </c>
      <c r="D25" s="147"/>
      <c r="E25" s="236">
        <v>101683</v>
      </c>
      <c r="F25" s="147"/>
      <c r="G25" s="236">
        <v>0.0707</v>
      </c>
      <c r="H25" s="147"/>
      <c r="I25" s="237">
        <v>7188.99</v>
      </c>
      <c r="J25" s="147"/>
      <c r="K25" s="236">
        <v>0</v>
      </c>
      <c r="L25" s="147"/>
      <c r="M25" s="236">
        <v>0</v>
      </c>
      <c r="N25" s="147"/>
      <c r="O25" s="236">
        <v>2.598194</v>
      </c>
      <c r="P25" s="147"/>
      <c r="Q25" s="236">
        <v>0</v>
      </c>
      <c r="R25" s="107"/>
      <c r="S25" s="107"/>
    </row>
    <row r="26" spans="1:19" s="108" customFormat="1" ht="13.5" thickBot="1">
      <c r="A26" s="234" t="s">
        <v>550</v>
      </c>
      <c r="B26" s="235" t="s">
        <v>583</v>
      </c>
      <c r="C26" s="235" t="s">
        <v>593</v>
      </c>
      <c r="D26" s="147"/>
      <c r="E26" s="236">
        <v>291589</v>
      </c>
      <c r="F26" s="147"/>
      <c r="G26" s="236">
        <v>0.1641</v>
      </c>
      <c r="H26" s="147"/>
      <c r="I26" s="237">
        <v>47849.75</v>
      </c>
      <c r="J26" s="147"/>
      <c r="K26" s="236">
        <v>0</v>
      </c>
      <c r="L26" s="147"/>
      <c r="M26" s="236">
        <v>0</v>
      </c>
      <c r="N26" s="147"/>
      <c r="O26" s="236">
        <v>1.481011</v>
      </c>
      <c r="P26" s="147"/>
      <c r="Q26" s="236">
        <v>0</v>
      </c>
      <c r="R26" s="107"/>
      <c r="S26" s="107"/>
    </row>
    <row r="27" spans="1:19" s="108" customFormat="1" ht="13.5" thickBot="1">
      <c r="A27" s="234" t="s">
        <v>551</v>
      </c>
      <c r="B27" s="235" t="s">
        <v>583</v>
      </c>
      <c r="C27" s="235" t="s">
        <v>594</v>
      </c>
      <c r="D27" s="147"/>
      <c r="E27" s="236">
        <v>19784</v>
      </c>
      <c r="F27" s="147"/>
      <c r="G27" s="236">
        <v>1.2311</v>
      </c>
      <c r="H27" s="147"/>
      <c r="I27" s="237">
        <v>24356.08</v>
      </c>
      <c r="J27" s="147"/>
      <c r="K27" s="236">
        <v>0</v>
      </c>
      <c r="L27" s="147"/>
      <c r="M27" s="236">
        <v>0</v>
      </c>
      <c r="N27" s="147"/>
      <c r="O27" s="236">
        <v>5.515903</v>
      </c>
      <c r="P27" s="147"/>
      <c r="Q27" s="236">
        <v>0</v>
      </c>
      <c r="R27" s="107"/>
      <c r="S27" s="107"/>
    </row>
    <row r="28" spans="1:19" s="108" customFormat="1" ht="23.25" thickBot="1">
      <c r="A28" s="234" t="s">
        <v>552</v>
      </c>
      <c r="B28" s="235" t="s">
        <v>584</v>
      </c>
      <c r="C28" s="235" t="s">
        <v>595</v>
      </c>
      <c r="D28" s="147"/>
      <c r="E28" s="236">
        <v>7336234</v>
      </c>
      <c r="F28" s="147"/>
      <c r="G28" s="236">
        <v>0.25</v>
      </c>
      <c r="H28" s="147"/>
      <c r="I28" s="237">
        <v>1834058.5</v>
      </c>
      <c r="J28" s="147"/>
      <c r="K28" s="236">
        <v>0.2065</v>
      </c>
      <c r="L28" s="147"/>
      <c r="M28" s="237">
        <v>1514932.32</v>
      </c>
      <c r="N28" s="147"/>
      <c r="O28" s="236">
        <v>1.659949</v>
      </c>
      <c r="P28" s="147"/>
      <c r="Q28" s="236">
        <v>12.275825</v>
      </c>
      <c r="R28" s="107"/>
      <c r="S28" s="107"/>
    </row>
    <row r="29" spans="1:19" s="108" customFormat="1" ht="23.25" thickBot="1">
      <c r="A29" s="234" t="s">
        <v>552</v>
      </c>
      <c r="B29" s="235" t="s">
        <v>583</v>
      </c>
      <c r="C29" s="235" t="s">
        <v>595</v>
      </c>
      <c r="D29" s="147"/>
      <c r="E29" s="236">
        <v>147376</v>
      </c>
      <c r="F29" s="147"/>
      <c r="G29" s="236">
        <v>0.25</v>
      </c>
      <c r="H29" s="147"/>
      <c r="I29" s="237">
        <v>36844</v>
      </c>
      <c r="J29" s="147"/>
      <c r="K29" s="236">
        <v>0.2065</v>
      </c>
      <c r="L29" s="147"/>
      <c r="M29" s="237">
        <v>30433.14</v>
      </c>
      <c r="N29" s="147"/>
      <c r="O29" s="236">
        <v>0.033346</v>
      </c>
      <c r="P29" s="147"/>
      <c r="Q29" s="236">
        <v>0.246606</v>
      </c>
      <c r="R29" s="107"/>
      <c r="S29" s="107"/>
    </row>
    <row r="30" spans="1:19" s="108" customFormat="1" ht="34.5" thickBot="1">
      <c r="A30" s="234" t="s">
        <v>553</v>
      </c>
      <c r="B30" s="235" t="s">
        <v>583</v>
      </c>
      <c r="C30" s="235" t="s">
        <v>596</v>
      </c>
      <c r="D30" s="147"/>
      <c r="E30" s="236">
        <v>713994</v>
      </c>
      <c r="F30" s="147"/>
      <c r="G30" s="236">
        <v>0.2671</v>
      </c>
      <c r="H30" s="147"/>
      <c r="I30" s="237">
        <v>190707.8</v>
      </c>
      <c r="J30" s="147"/>
      <c r="K30" s="236">
        <v>0.3447</v>
      </c>
      <c r="L30" s="147"/>
      <c r="M30" s="237">
        <v>246113.73</v>
      </c>
      <c r="N30" s="147"/>
      <c r="O30" s="236">
        <v>0.69757</v>
      </c>
      <c r="P30" s="147"/>
      <c r="Q30" s="236">
        <v>1.994313</v>
      </c>
      <c r="R30" s="107"/>
      <c r="S30" s="107"/>
    </row>
    <row r="31" spans="1:19" s="108" customFormat="1" ht="34.5" thickBot="1">
      <c r="A31" s="234" t="s">
        <v>553</v>
      </c>
      <c r="B31" s="235" t="s">
        <v>584</v>
      </c>
      <c r="C31" s="235" t="s">
        <v>596</v>
      </c>
      <c r="D31" s="147"/>
      <c r="E31" s="236">
        <v>1003001</v>
      </c>
      <c r="F31" s="147"/>
      <c r="G31" s="236">
        <v>0.2671</v>
      </c>
      <c r="H31" s="147"/>
      <c r="I31" s="237">
        <v>267901.57</v>
      </c>
      <c r="J31" s="147"/>
      <c r="K31" s="236">
        <v>0.3447</v>
      </c>
      <c r="L31" s="147"/>
      <c r="M31" s="237">
        <v>345734.44</v>
      </c>
      <c r="N31" s="147"/>
      <c r="O31" s="236">
        <v>0.979929</v>
      </c>
      <c r="P31" s="147"/>
      <c r="Q31" s="236">
        <v>2.801561</v>
      </c>
      <c r="R31" s="107"/>
      <c r="S31" s="107"/>
    </row>
    <row r="32" spans="1:19" s="108" customFormat="1" ht="23.25" thickBot="1">
      <c r="A32" s="234" t="s">
        <v>554</v>
      </c>
      <c r="B32" s="235" t="s">
        <v>583</v>
      </c>
      <c r="C32" s="235" t="s">
        <v>597</v>
      </c>
      <c r="D32" s="147"/>
      <c r="E32" s="236">
        <v>2040000</v>
      </c>
      <c r="F32" s="147"/>
      <c r="G32" s="236">
        <v>0.233</v>
      </c>
      <c r="H32" s="147"/>
      <c r="I32" s="237">
        <v>475320</v>
      </c>
      <c r="J32" s="147"/>
      <c r="K32" s="236">
        <v>0.1897</v>
      </c>
      <c r="L32" s="147"/>
      <c r="M32" s="237">
        <v>386988</v>
      </c>
      <c r="N32" s="147"/>
      <c r="O32" s="236">
        <v>0.529644</v>
      </c>
      <c r="P32" s="147"/>
      <c r="Q32" s="236">
        <v>3.135848</v>
      </c>
      <c r="R32" s="107"/>
      <c r="S32" s="107"/>
    </row>
    <row r="33" spans="1:19" s="108" customFormat="1" ht="23.25" thickBot="1">
      <c r="A33" s="234" t="s">
        <v>554</v>
      </c>
      <c r="B33" s="235" t="s">
        <v>584</v>
      </c>
      <c r="C33" s="235" t="s">
        <v>597</v>
      </c>
      <c r="D33" s="147"/>
      <c r="E33" s="236">
        <v>4749245</v>
      </c>
      <c r="F33" s="147"/>
      <c r="G33" s="236">
        <v>0.233</v>
      </c>
      <c r="H33" s="147"/>
      <c r="I33" s="237">
        <v>1106574.09</v>
      </c>
      <c r="J33" s="147"/>
      <c r="K33" s="236">
        <v>0.1897</v>
      </c>
      <c r="L33" s="147"/>
      <c r="M33" s="237">
        <v>900931.78</v>
      </c>
      <c r="N33" s="147"/>
      <c r="O33" s="236">
        <v>1.233044</v>
      </c>
      <c r="P33" s="147"/>
      <c r="Q33" s="236">
        <v>7.300445</v>
      </c>
      <c r="R33" s="107"/>
      <c r="S33" s="107"/>
    </row>
    <row r="34" spans="1:19" s="108" customFormat="1" ht="13.5" thickBot="1">
      <c r="A34" s="234" t="s">
        <v>555</v>
      </c>
      <c r="B34" s="235" t="s">
        <v>583</v>
      </c>
      <c r="C34" s="235" t="s">
        <v>598</v>
      </c>
      <c r="D34" s="147"/>
      <c r="E34" s="236">
        <v>1819124</v>
      </c>
      <c r="F34" s="147"/>
      <c r="G34" s="236">
        <v>0.494</v>
      </c>
      <c r="H34" s="147"/>
      <c r="I34" s="237">
        <v>898647.26</v>
      </c>
      <c r="J34" s="147"/>
      <c r="K34" s="236">
        <v>0.06</v>
      </c>
      <c r="L34" s="147"/>
      <c r="M34" s="237">
        <v>109147.44</v>
      </c>
      <c r="N34" s="147"/>
      <c r="O34" s="236">
        <v>1.678258</v>
      </c>
      <c r="P34" s="147"/>
      <c r="Q34" s="236">
        <v>0.884445</v>
      </c>
      <c r="R34" s="107"/>
      <c r="S34" s="107"/>
    </row>
    <row r="35" spans="1:19" s="108" customFormat="1" ht="13.5" thickBot="1">
      <c r="A35" s="234" t="s">
        <v>556</v>
      </c>
      <c r="B35" s="235" t="s">
        <v>583</v>
      </c>
      <c r="C35" s="235" t="s">
        <v>599</v>
      </c>
      <c r="D35" s="147"/>
      <c r="E35" s="236">
        <v>457921</v>
      </c>
      <c r="F35" s="147"/>
      <c r="G35" s="236">
        <v>0.3384</v>
      </c>
      <c r="H35" s="147"/>
      <c r="I35" s="237">
        <v>154960.47</v>
      </c>
      <c r="J35" s="147"/>
      <c r="K35" s="236">
        <v>0.05</v>
      </c>
      <c r="L35" s="147"/>
      <c r="M35" s="237">
        <v>22896.05</v>
      </c>
      <c r="N35" s="147"/>
      <c r="O35" s="236">
        <v>9.097557</v>
      </c>
      <c r="P35" s="147"/>
      <c r="Q35" s="236">
        <v>0.185532</v>
      </c>
      <c r="R35" s="107"/>
      <c r="S35" s="107"/>
    </row>
    <row r="36" spans="1:19" s="108" customFormat="1" ht="13.5" thickBot="1">
      <c r="A36" s="234" t="s">
        <v>557</v>
      </c>
      <c r="B36" s="235" t="s">
        <v>583</v>
      </c>
      <c r="C36" s="235" t="s">
        <v>600</v>
      </c>
      <c r="D36" s="147"/>
      <c r="E36" s="236">
        <v>29195</v>
      </c>
      <c r="F36" s="147"/>
      <c r="G36" s="236">
        <v>0.4052</v>
      </c>
      <c r="H36" s="147"/>
      <c r="I36" s="237">
        <v>11829.81</v>
      </c>
      <c r="J36" s="147"/>
      <c r="K36" s="236">
        <v>0.26</v>
      </c>
      <c r="L36" s="147"/>
      <c r="M36" s="237">
        <v>7590.7</v>
      </c>
      <c r="N36" s="147"/>
      <c r="O36" s="236">
        <v>9.097623</v>
      </c>
      <c r="P36" s="147"/>
      <c r="Q36" s="236">
        <v>0.061509</v>
      </c>
      <c r="R36" s="107"/>
      <c r="S36" s="107"/>
    </row>
    <row r="37" spans="1:19" s="108" customFormat="1" ht="23.25" thickBot="1">
      <c r="A37" s="234" t="s">
        <v>558</v>
      </c>
      <c r="B37" s="235" t="s">
        <v>583</v>
      </c>
      <c r="C37" s="235" t="s">
        <v>601</v>
      </c>
      <c r="D37" s="147"/>
      <c r="E37" s="236">
        <v>100926</v>
      </c>
      <c r="F37" s="147"/>
      <c r="G37" s="236">
        <v>0.3431</v>
      </c>
      <c r="H37" s="147"/>
      <c r="I37" s="237">
        <v>34627.71</v>
      </c>
      <c r="J37" s="147"/>
      <c r="K37" s="236">
        <v>0.0424</v>
      </c>
      <c r="L37" s="147"/>
      <c r="M37" s="237">
        <v>4279.26</v>
      </c>
      <c r="N37" s="147"/>
      <c r="O37" s="236">
        <v>0.286214</v>
      </c>
      <c r="P37" s="147"/>
      <c r="Q37" s="236">
        <v>0.034676</v>
      </c>
      <c r="R37" s="107"/>
      <c r="S37" s="107"/>
    </row>
    <row r="38" spans="1:19" s="108" customFormat="1" ht="23.25" thickBot="1">
      <c r="A38" s="234" t="s">
        <v>558</v>
      </c>
      <c r="B38" s="235" t="s">
        <v>584</v>
      </c>
      <c r="C38" s="235" t="s">
        <v>601</v>
      </c>
      <c r="D38" s="147"/>
      <c r="E38" s="236">
        <v>3107093</v>
      </c>
      <c r="F38" s="147"/>
      <c r="G38" s="236">
        <v>0.3431</v>
      </c>
      <c r="H38" s="147"/>
      <c r="I38" s="237">
        <v>1066043.61</v>
      </c>
      <c r="J38" s="147"/>
      <c r="K38" s="236">
        <v>0.0424</v>
      </c>
      <c r="L38" s="147"/>
      <c r="M38" s="237">
        <v>131740.74</v>
      </c>
      <c r="N38" s="147"/>
      <c r="O38" s="236">
        <v>8.81134</v>
      </c>
      <c r="P38" s="147"/>
      <c r="Q38" s="236">
        <v>1.067524</v>
      </c>
      <c r="R38" s="107"/>
      <c r="S38" s="107"/>
    </row>
    <row r="39" spans="1:19" s="108" customFormat="1" ht="13.5" thickBot="1">
      <c r="A39" s="234" t="s">
        <v>559</v>
      </c>
      <c r="B39" s="235" t="s">
        <v>583</v>
      </c>
      <c r="C39" s="235" t="s">
        <v>602</v>
      </c>
      <c r="D39" s="147"/>
      <c r="E39" s="236">
        <v>157426</v>
      </c>
      <c r="F39" s="147"/>
      <c r="G39" s="236">
        <v>0.1</v>
      </c>
      <c r="H39" s="147"/>
      <c r="I39" s="237">
        <v>15742.6</v>
      </c>
      <c r="J39" s="147"/>
      <c r="K39" s="236">
        <v>0.0236</v>
      </c>
      <c r="L39" s="147"/>
      <c r="M39" s="237">
        <v>3715.25</v>
      </c>
      <c r="N39" s="147"/>
      <c r="O39" s="236">
        <v>4.814801</v>
      </c>
      <c r="P39" s="147"/>
      <c r="Q39" s="236">
        <v>0.030105</v>
      </c>
      <c r="R39" s="107"/>
      <c r="S39" s="107"/>
    </row>
    <row r="40" spans="1:19" s="108" customFormat="1" ht="13.5" thickBot="1">
      <c r="A40" s="234" t="s">
        <v>560</v>
      </c>
      <c r="B40" s="235" t="s">
        <v>584</v>
      </c>
      <c r="C40" s="235" t="s">
        <v>603</v>
      </c>
      <c r="D40" s="147"/>
      <c r="E40" s="236">
        <v>187870</v>
      </c>
      <c r="F40" s="147"/>
      <c r="G40" s="236">
        <v>0.5495</v>
      </c>
      <c r="H40" s="147"/>
      <c r="I40" s="237">
        <v>103234.57</v>
      </c>
      <c r="J40" s="147"/>
      <c r="K40" s="236">
        <v>0.04</v>
      </c>
      <c r="L40" s="147"/>
      <c r="M40" s="237">
        <v>7514.8</v>
      </c>
      <c r="N40" s="147"/>
      <c r="O40" s="236">
        <v>9.097565</v>
      </c>
      <c r="P40" s="147"/>
      <c r="Q40" s="236">
        <v>0.060894</v>
      </c>
      <c r="R40" s="107"/>
      <c r="S40" s="107"/>
    </row>
    <row r="41" spans="1:19" s="108" customFormat="1" ht="13.5" thickBot="1">
      <c r="A41" s="234" t="s">
        <v>561</v>
      </c>
      <c r="B41" s="235" t="s">
        <v>584</v>
      </c>
      <c r="C41" s="235" t="s">
        <v>604</v>
      </c>
      <c r="D41" s="147"/>
      <c r="E41" s="236">
        <v>43520</v>
      </c>
      <c r="F41" s="147"/>
      <c r="G41" s="236">
        <v>0.2411</v>
      </c>
      <c r="H41" s="147"/>
      <c r="I41" s="237">
        <v>10492.67</v>
      </c>
      <c r="J41" s="147"/>
      <c r="K41" s="236">
        <v>0.04</v>
      </c>
      <c r="L41" s="147"/>
      <c r="M41" s="237">
        <v>1740.8</v>
      </c>
      <c r="N41" s="147"/>
      <c r="O41" s="236">
        <v>9.097808</v>
      </c>
      <c r="P41" s="147"/>
      <c r="Q41" s="236">
        <v>0.014106</v>
      </c>
      <c r="R41" s="107"/>
      <c r="S41" s="107"/>
    </row>
    <row r="42" spans="1:19" s="108" customFormat="1" ht="13.5" thickBot="1">
      <c r="A42" s="234" t="s">
        <v>562</v>
      </c>
      <c r="B42" s="235" t="s">
        <v>584</v>
      </c>
      <c r="C42" s="235" t="s">
        <v>605</v>
      </c>
      <c r="D42" s="147"/>
      <c r="E42" s="236">
        <v>11842</v>
      </c>
      <c r="F42" s="147"/>
      <c r="G42" s="236">
        <v>1.115</v>
      </c>
      <c r="H42" s="147"/>
      <c r="I42" s="237">
        <v>13203.83</v>
      </c>
      <c r="J42" s="147"/>
      <c r="K42" s="236">
        <v>0.2877</v>
      </c>
      <c r="L42" s="147"/>
      <c r="M42" s="237">
        <v>3406.94</v>
      </c>
      <c r="N42" s="147"/>
      <c r="O42" s="236">
        <v>4.011586</v>
      </c>
      <c r="P42" s="147"/>
      <c r="Q42" s="236">
        <v>0.027607</v>
      </c>
      <c r="R42" s="107"/>
      <c r="S42" s="107"/>
    </row>
    <row r="43" spans="1:19" s="108" customFormat="1" ht="13.5" thickBot="1">
      <c r="A43" s="234" t="s">
        <v>563</v>
      </c>
      <c r="B43" s="235" t="s">
        <v>584</v>
      </c>
      <c r="C43" s="235" t="s">
        <v>606</v>
      </c>
      <c r="D43" s="147"/>
      <c r="E43" s="236">
        <v>6578</v>
      </c>
      <c r="F43" s="147"/>
      <c r="G43" s="236">
        <v>0.839</v>
      </c>
      <c r="H43" s="147"/>
      <c r="I43" s="237">
        <v>5518.94</v>
      </c>
      <c r="J43" s="147"/>
      <c r="K43" s="236">
        <v>0.5734</v>
      </c>
      <c r="L43" s="147"/>
      <c r="M43" s="237">
        <v>3771.83</v>
      </c>
      <c r="N43" s="147"/>
      <c r="O43" s="236">
        <v>0.004297</v>
      </c>
      <c r="P43" s="147"/>
      <c r="Q43" s="236">
        <v>0.030564</v>
      </c>
      <c r="R43" s="107"/>
      <c r="S43" s="107"/>
    </row>
    <row r="44" spans="1:19" s="108" customFormat="1" ht="13.5" thickBot="1">
      <c r="A44" s="234" t="s">
        <v>564</v>
      </c>
      <c r="B44" s="235" t="s">
        <v>583</v>
      </c>
      <c r="C44" s="235" t="s">
        <v>607</v>
      </c>
      <c r="D44" s="147"/>
      <c r="E44" s="236">
        <v>373307</v>
      </c>
      <c r="F44" s="147"/>
      <c r="G44" s="236">
        <v>0.7</v>
      </c>
      <c r="H44" s="147"/>
      <c r="I44" s="237">
        <v>261314.9</v>
      </c>
      <c r="J44" s="147"/>
      <c r="K44" s="236">
        <v>0.4</v>
      </c>
      <c r="L44" s="147"/>
      <c r="M44" s="237">
        <v>149322.8</v>
      </c>
      <c r="N44" s="147"/>
      <c r="O44" s="236">
        <v>0.735183</v>
      </c>
      <c r="P44" s="147"/>
      <c r="Q44" s="236">
        <v>1.209995</v>
      </c>
      <c r="R44" s="107"/>
      <c r="S44" s="107"/>
    </row>
    <row r="45" spans="1:19" s="108" customFormat="1" ht="13.5" thickBot="1">
      <c r="A45" s="234" t="s">
        <v>565</v>
      </c>
      <c r="B45" s="235" t="s">
        <v>583</v>
      </c>
      <c r="C45" s="235" t="s">
        <v>608</v>
      </c>
      <c r="D45" s="147"/>
      <c r="E45" s="236">
        <v>20364</v>
      </c>
      <c r="F45" s="147"/>
      <c r="G45" s="236">
        <v>0.5317</v>
      </c>
      <c r="H45" s="147"/>
      <c r="I45" s="237">
        <v>10827.54</v>
      </c>
      <c r="J45" s="147"/>
      <c r="K45" s="236">
        <v>0</v>
      </c>
      <c r="L45" s="147"/>
      <c r="M45" s="236">
        <v>0</v>
      </c>
      <c r="N45" s="147"/>
      <c r="O45" s="236">
        <v>0.185713</v>
      </c>
      <c r="P45" s="147"/>
      <c r="Q45" s="236">
        <v>0</v>
      </c>
      <c r="R45" s="107"/>
      <c r="S45" s="107"/>
    </row>
    <row r="46" spans="1:19" s="108" customFormat="1" ht="13.5" thickBot="1">
      <c r="A46" s="234" t="s">
        <v>566</v>
      </c>
      <c r="B46" s="235" t="s">
        <v>583</v>
      </c>
      <c r="C46" s="235" t="s">
        <v>609</v>
      </c>
      <c r="D46" s="147"/>
      <c r="E46" s="236">
        <v>58</v>
      </c>
      <c r="F46" s="147"/>
      <c r="G46" s="236">
        <v>922.51</v>
      </c>
      <c r="H46" s="147"/>
      <c r="I46" s="237">
        <v>53505.58</v>
      </c>
      <c r="J46" s="147"/>
      <c r="K46" s="237">
        <v>1272.1531</v>
      </c>
      <c r="L46" s="147"/>
      <c r="M46" s="237">
        <v>73784.88</v>
      </c>
      <c r="N46" s="147"/>
      <c r="O46" s="236">
        <v>0.041832</v>
      </c>
      <c r="P46" s="147"/>
      <c r="Q46" s="236">
        <v>0.597895</v>
      </c>
      <c r="R46" s="107"/>
      <c r="S46" s="107"/>
    </row>
    <row r="47" spans="1:19" s="108" customFormat="1" ht="13.5" thickBot="1">
      <c r="A47" s="234" t="s">
        <v>567</v>
      </c>
      <c r="B47" s="235" t="s">
        <v>583</v>
      </c>
      <c r="C47" s="235" t="s">
        <v>610</v>
      </c>
      <c r="D47" s="147"/>
      <c r="E47" s="236">
        <v>52422</v>
      </c>
      <c r="F47" s="147"/>
      <c r="G47" s="236">
        <v>4.367</v>
      </c>
      <c r="H47" s="147"/>
      <c r="I47" s="237">
        <v>228926.87</v>
      </c>
      <c r="J47" s="147"/>
      <c r="K47" s="236">
        <v>0</v>
      </c>
      <c r="L47" s="147"/>
      <c r="M47" s="236">
        <v>0</v>
      </c>
      <c r="N47" s="147"/>
      <c r="O47" s="236">
        <v>1.463116</v>
      </c>
      <c r="P47" s="147"/>
      <c r="Q47" s="236">
        <v>0</v>
      </c>
      <c r="R47" s="107"/>
      <c r="S47" s="107"/>
    </row>
    <row r="48" spans="1:19" s="108" customFormat="1" ht="13.5" thickBot="1">
      <c r="A48" s="234" t="s">
        <v>568</v>
      </c>
      <c r="B48" s="235" t="s">
        <v>584</v>
      </c>
      <c r="C48" s="235" t="s">
        <v>611</v>
      </c>
      <c r="D48" s="147"/>
      <c r="E48" s="236">
        <v>706554</v>
      </c>
      <c r="F48" s="147"/>
      <c r="G48" s="236">
        <v>0.09</v>
      </c>
      <c r="H48" s="147"/>
      <c r="I48" s="237">
        <v>63589.86</v>
      </c>
      <c r="J48" s="147"/>
      <c r="K48" s="236">
        <v>0.08</v>
      </c>
      <c r="L48" s="147"/>
      <c r="M48" s="237">
        <v>56524.32</v>
      </c>
      <c r="N48" s="147"/>
      <c r="O48" s="236">
        <v>1.823166</v>
      </c>
      <c r="P48" s="147"/>
      <c r="Q48" s="236">
        <v>0.458029</v>
      </c>
      <c r="R48" s="107"/>
      <c r="S48" s="107"/>
    </row>
    <row r="49" spans="1:19" s="108" customFormat="1" ht="13.5" thickBot="1">
      <c r="A49" s="234" t="s">
        <v>568</v>
      </c>
      <c r="B49" s="235" t="s">
        <v>583</v>
      </c>
      <c r="C49" s="235" t="s">
        <v>611</v>
      </c>
      <c r="D49" s="147"/>
      <c r="E49" s="236">
        <v>391116</v>
      </c>
      <c r="F49" s="147"/>
      <c r="G49" s="236">
        <v>0.09</v>
      </c>
      <c r="H49" s="147"/>
      <c r="I49" s="237">
        <v>35200.44</v>
      </c>
      <c r="J49" s="147"/>
      <c r="K49" s="236">
        <v>0.08</v>
      </c>
      <c r="L49" s="147"/>
      <c r="M49" s="237">
        <v>31289.28</v>
      </c>
      <c r="N49" s="147"/>
      <c r="O49" s="236">
        <v>1.009221</v>
      </c>
      <c r="P49" s="147"/>
      <c r="Q49" s="236">
        <v>0.253544</v>
      </c>
      <c r="R49" s="107"/>
      <c r="S49" s="107"/>
    </row>
    <row r="50" spans="1:19" s="108" customFormat="1" ht="13.5" thickBot="1">
      <c r="A50" s="234" t="s">
        <v>569</v>
      </c>
      <c r="B50" s="235" t="s">
        <v>584</v>
      </c>
      <c r="C50" s="235" t="s">
        <v>612</v>
      </c>
      <c r="D50" s="147"/>
      <c r="E50" s="236">
        <v>73312</v>
      </c>
      <c r="F50" s="147"/>
      <c r="G50" s="236">
        <v>0.75</v>
      </c>
      <c r="H50" s="147"/>
      <c r="I50" s="237">
        <v>54984</v>
      </c>
      <c r="J50" s="147"/>
      <c r="K50" s="236">
        <v>0.6408</v>
      </c>
      <c r="L50" s="147"/>
      <c r="M50" s="237">
        <v>46978.33</v>
      </c>
      <c r="N50" s="147"/>
      <c r="O50" s="236">
        <v>1.82856</v>
      </c>
      <c r="P50" s="147"/>
      <c r="Q50" s="236">
        <v>0.380676</v>
      </c>
      <c r="R50" s="107"/>
      <c r="S50" s="107"/>
    </row>
    <row r="51" spans="1:19" s="108" customFormat="1" ht="13.5" thickBot="1">
      <c r="A51" s="234" t="s">
        <v>570</v>
      </c>
      <c r="B51" s="235" t="s">
        <v>583</v>
      </c>
      <c r="C51" s="235" t="s">
        <v>613</v>
      </c>
      <c r="D51" s="147"/>
      <c r="E51" s="236">
        <v>1576417</v>
      </c>
      <c r="F51" s="147"/>
      <c r="G51" s="236">
        <v>0.349</v>
      </c>
      <c r="H51" s="147"/>
      <c r="I51" s="237">
        <v>550169.53</v>
      </c>
      <c r="J51" s="147"/>
      <c r="K51" s="236">
        <v>0.1768</v>
      </c>
      <c r="L51" s="147"/>
      <c r="M51" s="237">
        <v>278710.53</v>
      </c>
      <c r="N51" s="147"/>
      <c r="O51" s="236">
        <v>1.678259</v>
      </c>
      <c r="P51" s="147"/>
      <c r="Q51" s="236">
        <v>2.258452</v>
      </c>
      <c r="R51" s="107"/>
      <c r="S51" s="107"/>
    </row>
    <row r="52" spans="1:19" s="108" customFormat="1" ht="23.25" thickBot="1">
      <c r="A52" s="234" t="s">
        <v>571</v>
      </c>
      <c r="B52" s="235" t="s">
        <v>584</v>
      </c>
      <c r="C52" s="235" t="s">
        <v>614</v>
      </c>
      <c r="D52" s="147"/>
      <c r="E52" s="236">
        <v>679198</v>
      </c>
      <c r="F52" s="147"/>
      <c r="G52" s="236">
        <v>0.023</v>
      </c>
      <c r="H52" s="147"/>
      <c r="I52" s="237">
        <v>15621.55</v>
      </c>
      <c r="J52" s="147"/>
      <c r="K52" s="236">
        <v>0.0273</v>
      </c>
      <c r="L52" s="147"/>
      <c r="M52" s="237">
        <v>18542.11</v>
      </c>
      <c r="N52" s="147"/>
      <c r="O52" s="236">
        <v>0.178755</v>
      </c>
      <c r="P52" s="147"/>
      <c r="Q52" s="236">
        <v>0.150251</v>
      </c>
      <c r="R52" s="107"/>
      <c r="S52" s="107"/>
    </row>
    <row r="53" spans="1:19" s="108" customFormat="1" ht="13.5" thickBot="1">
      <c r="A53" s="234" t="s">
        <v>572</v>
      </c>
      <c r="B53" s="235" t="s">
        <v>584</v>
      </c>
      <c r="C53" s="235" t="s">
        <v>615</v>
      </c>
      <c r="D53" s="147"/>
      <c r="E53" s="236">
        <v>2305339</v>
      </c>
      <c r="F53" s="147"/>
      <c r="G53" s="236">
        <v>0.013</v>
      </c>
      <c r="H53" s="147"/>
      <c r="I53" s="237">
        <v>29969.41</v>
      </c>
      <c r="J53" s="147"/>
      <c r="K53" s="236">
        <v>0.0064</v>
      </c>
      <c r="L53" s="147"/>
      <c r="M53" s="237">
        <v>14754.17</v>
      </c>
      <c r="N53" s="147"/>
      <c r="O53" s="236">
        <v>0.876841</v>
      </c>
      <c r="P53" s="147"/>
      <c r="Q53" s="236">
        <v>0.119556</v>
      </c>
      <c r="R53" s="107"/>
      <c r="S53" s="107"/>
    </row>
    <row r="54" spans="1:19" s="108" customFormat="1" ht="13.5" thickBot="1">
      <c r="A54" s="234" t="s">
        <v>572</v>
      </c>
      <c r="B54" s="235" t="s">
        <v>583</v>
      </c>
      <c r="C54" s="235" t="s">
        <v>615</v>
      </c>
      <c r="D54" s="147"/>
      <c r="E54" s="236">
        <v>1544653</v>
      </c>
      <c r="F54" s="147"/>
      <c r="G54" s="236">
        <v>0.013</v>
      </c>
      <c r="H54" s="147"/>
      <c r="I54" s="237">
        <v>20080.49</v>
      </c>
      <c r="J54" s="147"/>
      <c r="K54" s="236">
        <v>0.0064</v>
      </c>
      <c r="L54" s="147"/>
      <c r="M54" s="237">
        <v>9885.78</v>
      </c>
      <c r="N54" s="147"/>
      <c r="O54" s="236">
        <v>0.587513</v>
      </c>
      <c r="P54" s="147"/>
      <c r="Q54" s="236">
        <v>0.080107</v>
      </c>
      <c r="R54" s="107"/>
      <c r="S54" s="107"/>
    </row>
    <row r="55" spans="1:19" s="108" customFormat="1" ht="13.5" thickBot="1">
      <c r="A55" s="234" t="s">
        <v>573</v>
      </c>
      <c r="B55" s="235" t="s">
        <v>583</v>
      </c>
      <c r="C55" s="235" t="s">
        <v>616</v>
      </c>
      <c r="D55" s="147"/>
      <c r="E55" s="236">
        <v>787024</v>
      </c>
      <c r="F55" s="147"/>
      <c r="G55" s="236">
        <v>0.016</v>
      </c>
      <c r="H55" s="147"/>
      <c r="I55" s="237">
        <v>12592.38</v>
      </c>
      <c r="J55" s="147"/>
      <c r="K55" s="236">
        <v>0.0308</v>
      </c>
      <c r="L55" s="147"/>
      <c r="M55" s="237">
        <v>24240.34</v>
      </c>
      <c r="N55" s="147"/>
      <c r="O55" s="236">
        <v>0.307415</v>
      </c>
      <c r="P55" s="147"/>
      <c r="Q55" s="236">
        <v>0.196425</v>
      </c>
      <c r="R55" s="107"/>
      <c r="S55" s="107"/>
    </row>
    <row r="56" spans="1:19" s="108" customFormat="1" ht="13.5" thickBot="1">
      <c r="A56" s="234" t="s">
        <v>573</v>
      </c>
      <c r="B56" s="235" t="s">
        <v>584</v>
      </c>
      <c r="C56" s="235" t="s">
        <v>616</v>
      </c>
      <c r="D56" s="147"/>
      <c r="E56" s="236">
        <v>1763240</v>
      </c>
      <c r="F56" s="147"/>
      <c r="G56" s="236">
        <v>0.016</v>
      </c>
      <c r="H56" s="147"/>
      <c r="I56" s="237">
        <v>28211.84</v>
      </c>
      <c r="J56" s="147"/>
      <c r="K56" s="236">
        <v>0.0308</v>
      </c>
      <c r="L56" s="147"/>
      <c r="M56" s="237">
        <v>54307.79</v>
      </c>
      <c r="N56" s="147"/>
      <c r="O56" s="236">
        <v>0.68873</v>
      </c>
      <c r="P56" s="147"/>
      <c r="Q56" s="236">
        <v>0.440068</v>
      </c>
      <c r="R56" s="107"/>
      <c r="S56" s="107"/>
    </row>
    <row r="57" spans="1:19" s="108" customFormat="1" ht="13.5" thickBot="1">
      <c r="A57" s="234" t="s">
        <v>574</v>
      </c>
      <c r="B57" s="235" t="s">
        <v>583</v>
      </c>
      <c r="C57" s="235" t="s">
        <v>617</v>
      </c>
      <c r="D57" s="147"/>
      <c r="E57" s="236">
        <v>887018</v>
      </c>
      <c r="F57" s="147"/>
      <c r="G57" s="236">
        <v>1.0245</v>
      </c>
      <c r="H57" s="147"/>
      <c r="I57" s="237">
        <v>908749.94</v>
      </c>
      <c r="J57" s="147"/>
      <c r="K57" s="236">
        <v>1.0253</v>
      </c>
      <c r="L57" s="147"/>
      <c r="M57" s="237">
        <v>909459.56</v>
      </c>
      <c r="N57" s="147"/>
      <c r="O57" s="236">
        <v>0.180514</v>
      </c>
      <c r="P57" s="147"/>
      <c r="Q57" s="236">
        <v>7.369548</v>
      </c>
      <c r="R57" s="107"/>
      <c r="S57" s="107"/>
    </row>
    <row r="58" spans="1:19" s="108" customFormat="1" ht="13.5" thickBot="1">
      <c r="A58" s="234" t="s">
        <v>574</v>
      </c>
      <c r="B58" s="235" t="s">
        <v>584</v>
      </c>
      <c r="C58" s="235" t="s">
        <v>617</v>
      </c>
      <c r="D58" s="147"/>
      <c r="E58" s="236">
        <v>2052364</v>
      </c>
      <c r="F58" s="147"/>
      <c r="G58" s="236">
        <v>1.0245</v>
      </c>
      <c r="H58" s="147"/>
      <c r="I58" s="237">
        <v>2102646.92</v>
      </c>
      <c r="J58" s="147"/>
      <c r="K58" s="236">
        <v>1.0253</v>
      </c>
      <c r="L58" s="147"/>
      <c r="M58" s="237">
        <v>2104288.81</v>
      </c>
      <c r="N58" s="147"/>
      <c r="O58" s="236">
        <v>0.41767</v>
      </c>
      <c r="P58" s="147"/>
      <c r="Q58" s="236">
        <v>17.051508</v>
      </c>
      <c r="R58" s="107"/>
      <c r="S58" s="107"/>
    </row>
    <row r="59" spans="1:19" s="108" customFormat="1" ht="13.5" thickBot="1">
      <c r="A59" s="234" t="s">
        <v>575</v>
      </c>
      <c r="B59" s="235" t="s">
        <v>583</v>
      </c>
      <c r="C59" s="235" t="s">
        <v>618</v>
      </c>
      <c r="D59" s="147"/>
      <c r="E59" s="236">
        <v>15557</v>
      </c>
      <c r="F59" s="147"/>
      <c r="G59" s="236">
        <v>1.5779</v>
      </c>
      <c r="H59" s="147"/>
      <c r="I59" s="237">
        <v>24547.39</v>
      </c>
      <c r="J59" s="147"/>
      <c r="K59" s="236">
        <v>0.0866</v>
      </c>
      <c r="L59" s="147"/>
      <c r="M59" s="237">
        <v>1347.24</v>
      </c>
      <c r="N59" s="147"/>
      <c r="O59" s="236">
        <v>1.138544</v>
      </c>
      <c r="P59" s="147"/>
      <c r="Q59" s="236">
        <v>0.010917</v>
      </c>
      <c r="R59" s="107"/>
      <c r="S59" s="107"/>
    </row>
    <row r="60" spans="1:19" s="108" customFormat="1" ht="13.5" thickBot="1">
      <c r="A60" s="234" t="s">
        <v>576</v>
      </c>
      <c r="B60" s="235" t="s">
        <v>583</v>
      </c>
      <c r="C60" s="235" t="s">
        <v>619</v>
      </c>
      <c r="D60" s="147"/>
      <c r="E60" s="236">
        <v>438277</v>
      </c>
      <c r="F60" s="147"/>
      <c r="G60" s="236">
        <v>0.2</v>
      </c>
      <c r="H60" s="147"/>
      <c r="I60" s="237">
        <v>87655.4</v>
      </c>
      <c r="J60" s="147"/>
      <c r="K60" s="236">
        <v>0.2</v>
      </c>
      <c r="L60" s="147"/>
      <c r="M60" s="237">
        <v>87655.4</v>
      </c>
      <c r="N60" s="147"/>
      <c r="O60" s="236">
        <v>7.592562</v>
      </c>
      <c r="P60" s="147"/>
      <c r="Q60" s="236">
        <v>0.710291</v>
      </c>
      <c r="R60" s="107"/>
      <c r="S60" s="107"/>
    </row>
    <row r="61" spans="1:19" s="108" customFormat="1" ht="13.5" thickBot="1">
      <c r="A61" s="234" t="s">
        <v>577</v>
      </c>
      <c r="B61" s="235" t="s">
        <v>583</v>
      </c>
      <c r="C61" s="235" t="s">
        <v>620</v>
      </c>
      <c r="D61" s="147"/>
      <c r="E61" s="236">
        <v>102217</v>
      </c>
      <c r="F61" s="147"/>
      <c r="G61" s="236">
        <v>1.0412</v>
      </c>
      <c r="H61" s="147"/>
      <c r="I61" s="237">
        <v>106428.34</v>
      </c>
      <c r="J61" s="147"/>
      <c r="K61" s="236">
        <v>0.156</v>
      </c>
      <c r="L61" s="147"/>
      <c r="M61" s="237">
        <v>15945.85</v>
      </c>
      <c r="N61" s="147"/>
      <c r="O61" s="236">
        <v>0.286682</v>
      </c>
      <c r="P61" s="147"/>
      <c r="Q61" s="236">
        <v>0.129213</v>
      </c>
      <c r="R61" s="107"/>
      <c r="S61" s="107"/>
    </row>
    <row r="62" spans="1:19" s="108" customFormat="1" ht="13.5" thickBot="1">
      <c r="A62" s="234" t="s">
        <v>578</v>
      </c>
      <c r="B62" s="235" t="s">
        <v>584</v>
      </c>
      <c r="C62" s="235" t="s">
        <v>621</v>
      </c>
      <c r="D62" s="147"/>
      <c r="E62" s="236">
        <v>84867</v>
      </c>
      <c r="F62" s="147"/>
      <c r="G62" s="236">
        <v>1.1456</v>
      </c>
      <c r="H62" s="147"/>
      <c r="I62" s="237">
        <v>97223.64</v>
      </c>
      <c r="J62" s="147"/>
      <c r="K62" s="236">
        <v>0.5587</v>
      </c>
      <c r="L62" s="147"/>
      <c r="M62" s="237">
        <v>47415.19</v>
      </c>
      <c r="N62" s="147"/>
      <c r="O62" s="236">
        <v>2.811173</v>
      </c>
      <c r="P62" s="147"/>
      <c r="Q62" s="236">
        <v>0.384216</v>
      </c>
      <c r="R62" s="107"/>
      <c r="S62" s="107"/>
    </row>
    <row r="63" spans="1:19" s="108" customFormat="1" ht="13.5" thickBot="1">
      <c r="A63" s="234" t="s">
        <v>579</v>
      </c>
      <c r="B63" s="235" t="s">
        <v>584</v>
      </c>
      <c r="C63" s="235" t="s">
        <v>622</v>
      </c>
      <c r="D63" s="147"/>
      <c r="E63" s="236">
        <v>834770</v>
      </c>
      <c r="F63" s="147"/>
      <c r="G63" s="236">
        <v>0.6125</v>
      </c>
      <c r="H63" s="147"/>
      <c r="I63" s="237">
        <v>511296.63</v>
      </c>
      <c r="J63" s="147"/>
      <c r="K63" s="236">
        <v>0.3</v>
      </c>
      <c r="L63" s="147"/>
      <c r="M63" s="237">
        <v>250431</v>
      </c>
      <c r="N63" s="147"/>
      <c r="O63" s="236">
        <v>8.340006</v>
      </c>
      <c r="P63" s="147"/>
      <c r="Q63" s="236">
        <v>2.029297</v>
      </c>
      <c r="R63" s="107"/>
      <c r="S63" s="107"/>
    </row>
    <row r="64" spans="1:19" s="108" customFormat="1" ht="13.5" thickBot="1">
      <c r="A64" s="234" t="s">
        <v>580</v>
      </c>
      <c r="B64" s="235" t="s">
        <v>584</v>
      </c>
      <c r="C64" s="235" t="s">
        <v>623</v>
      </c>
      <c r="D64" s="147"/>
      <c r="E64" s="236">
        <v>171699</v>
      </c>
      <c r="F64" s="147"/>
      <c r="G64" s="236">
        <v>0.43</v>
      </c>
      <c r="H64" s="147"/>
      <c r="I64" s="237">
        <v>73830.57</v>
      </c>
      <c r="J64" s="147"/>
      <c r="K64" s="236">
        <v>0.02</v>
      </c>
      <c r="L64" s="147"/>
      <c r="M64" s="241">
        <v>3433.98</v>
      </c>
      <c r="N64" s="110"/>
      <c r="O64" s="240">
        <v>9.097614</v>
      </c>
      <c r="P64" s="110"/>
      <c r="Q64" s="240">
        <v>0.027826</v>
      </c>
      <c r="R64" s="107"/>
      <c r="S64" s="107"/>
    </row>
    <row r="65" spans="1:19" s="108" customFormat="1" ht="13.5" thickBot="1">
      <c r="A65" s="234" t="s">
        <v>581</v>
      </c>
      <c r="B65" s="235" t="s">
        <v>583</v>
      </c>
      <c r="C65" s="235" t="s">
        <v>624</v>
      </c>
      <c r="D65" s="147"/>
      <c r="E65" s="236">
        <v>9391</v>
      </c>
      <c r="F65" s="110"/>
      <c r="G65" s="240">
        <v>0.2907</v>
      </c>
      <c r="H65" s="110"/>
      <c r="I65" s="241">
        <v>2729.96</v>
      </c>
      <c r="J65" s="110"/>
      <c r="K65" s="240">
        <v>0.2147</v>
      </c>
      <c r="L65" s="232"/>
      <c r="M65" s="243">
        <v>2016.25</v>
      </c>
      <c r="N65" s="110"/>
      <c r="O65" s="244">
        <v>1.214285</v>
      </c>
      <c r="P65" s="110"/>
      <c r="Q65" s="245">
        <v>0.016338</v>
      </c>
      <c r="R65" s="107"/>
      <c r="S65" s="107"/>
    </row>
    <row r="66" spans="1:19" s="108" customFormat="1" ht="13.5" thickBot="1">
      <c r="A66" s="234" t="s">
        <v>582</v>
      </c>
      <c r="B66" s="235" t="s">
        <v>583</v>
      </c>
      <c r="C66" s="235" t="s">
        <v>625</v>
      </c>
      <c r="D66" s="147"/>
      <c r="E66" s="239">
        <v>10546</v>
      </c>
      <c r="F66" s="147"/>
      <c r="G66" s="247">
        <v>0.35</v>
      </c>
      <c r="H66" s="250"/>
      <c r="I66" s="251">
        <v>3691.1</v>
      </c>
      <c r="J66" s="252"/>
      <c r="K66" s="253">
        <v>0.5</v>
      </c>
      <c r="L66" s="110"/>
      <c r="M66" s="258">
        <v>5273</v>
      </c>
      <c r="N66" s="233"/>
      <c r="O66" s="257">
        <v>2.599605</v>
      </c>
      <c r="P66" s="110"/>
      <c r="Q66" s="245">
        <v>0.042728</v>
      </c>
      <c r="R66" s="107"/>
      <c r="S66" s="107"/>
    </row>
    <row r="67" spans="1:19" s="108" customFormat="1" ht="12.75" customHeight="1" thickBot="1">
      <c r="A67" s="446" t="s">
        <v>626</v>
      </c>
      <c r="B67" s="447"/>
      <c r="C67" s="447"/>
      <c r="D67" s="447"/>
      <c r="E67" s="447"/>
      <c r="F67" s="249"/>
      <c r="G67" s="248"/>
      <c r="H67" s="242"/>
      <c r="I67" s="254">
        <v>12080972.36</v>
      </c>
      <c r="J67" s="255"/>
      <c r="K67" s="256"/>
      <c r="L67" s="132"/>
      <c r="M67" s="237">
        <v>8299995.19</v>
      </c>
      <c r="N67" s="246"/>
      <c r="O67" s="256"/>
      <c r="P67" s="256"/>
      <c r="Q67" s="238">
        <v>0.672567</v>
      </c>
      <c r="R67" s="107"/>
      <c r="S67" s="107"/>
    </row>
    <row r="68" spans="1:19" s="108" customFormat="1" ht="13.5" customHeight="1">
      <c r="A68" s="260" t="s">
        <v>503</v>
      </c>
      <c r="B68" s="260"/>
      <c r="C68" s="261"/>
      <c r="D68" s="262">
        <v>603</v>
      </c>
      <c r="E68" s="263"/>
      <c r="F68" s="262">
        <v>614</v>
      </c>
      <c r="G68" s="263"/>
      <c r="H68" s="262">
        <v>625</v>
      </c>
      <c r="I68" s="264"/>
      <c r="J68" s="262">
        <v>636</v>
      </c>
      <c r="K68" s="264"/>
      <c r="L68" s="262">
        <v>647</v>
      </c>
      <c r="M68" s="264"/>
      <c r="N68" s="262">
        <v>658</v>
      </c>
      <c r="O68" s="264"/>
      <c r="P68" s="262">
        <v>669</v>
      </c>
      <c r="Q68" s="265"/>
      <c r="R68" s="107"/>
      <c r="S68" s="107"/>
    </row>
    <row r="69" spans="1:19" s="108" customFormat="1" ht="13.5" thickBot="1">
      <c r="A69" s="266" t="s">
        <v>627</v>
      </c>
      <c r="B69" s="266"/>
      <c r="C69" s="260"/>
      <c r="D69" s="262">
        <v>604</v>
      </c>
      <c r="E69" s="264"/>
      <c r="F69" s="267">
        <v>615</v>
      </c>
      <c r="G69" s="260"/>
      <c r="H69" s="267">
        <v>626</v>
      </c>
      <c r="I69" s="268"/>
      <c r="J69" s="269">
        <v>637</v>
      </c>
      <c r="K69" s="270"/>
      <c r="L69" s="271">
        <v>648</v>
      </c>
      <c r="M69" s="268"/>
      <c r="N69" s="272">
        <v>659</v>
      </c>
      <c r="O69" s="270"/>
      <c r="P69" s="269">
        <v>670</v>
      </c>
      <c r="Q69" s="273"/>
      <c r="R69" s="107"/>
      <c r="S69" s="107"/>
    </row>
    <row r="70" spans="1:19" s="108" customFormat="1" ht="13.5" thickBot="1">
      <c r="A70" s="266" t="s">
        <v>628</v>
      </c>
      <c r="B70" s="266"/>
      <c r="C70" s="261"/>
      <c r="D70" s="262">
        <v>605</v>
      </c>
      <c r="E70" s="270"/>
      <c r="F70" s="267">
        <v>616</v>
      </c>
      <c r="G70" s="274"/>
      <c r="H70" s="271">
        <v>627</v>
      </c>
      <c r="I70" s="254">
        <v>12080972.36</v>
      </c>
      <c r="J70" s="267">
        <v>638</v>
      </c>
      <c r="K70" s="260"/>
      <c r="L70" s="271">
        <v>649</v>
      </c>
      <c r="M70" s="275">
        <f>M67</f>
        <v>8299995.19</v>
      </c>
      <c r="N70" s="276">
        <v>660</v>
      </c>
      <c r="O70" s="260"/>
      <c r="P70" s="271">
        <v>671</v>
      </c>
      <c r="Q70" s="238">
        <v>0.672567</v>
      </c>
      <c r="R70" s="107"/>
      <c r="S70" s="107"/>
    </row>
    <row r="71" spans="1:19" s="108" customFormat="1" ht="12.75">
      <c r="A71" s="266"/>
      <c r="B71" s="266"/>
      <c r="C71" s="261"/>
      <c r="D71" s="262"/>
      <c r="E71" s="270"/>
      <c r="F71" s="267"/>
      <c r="G71" s="274"/>
      <c r="H71" s="271"/>
      <c r="I71" s="275"/>
      <c r="J71" s="267"/>
      <c r="K71" s="260"/>
      <c r="L71" s="271"/>
      <c r="M71" s="275"/>
      <c r="N71" s="276"/>
      <c r="O71" s="260"/>
      <c r="P71" s="271"/>
      <c r="Q71" s="277"/>
      <c r="R71" s="107"/>
      <c r="S71" s="107"/>
    </row>
    <row r="72" spans="1:17" s="108" customFormat="1" ht="12.75">
      <c r="A72" s="278" t="s">
        <v>629</v>
      </c>
      <c r="B72" s="278"/>
      <c r="C72" s="261"/>
      <c r="D72" s="262">
        <v>606</v>
      </c>
      <c r="E72" s="279"/>
      <c r="F72" s="267">
        <v>617</v>
      </c>
      <c r="G72" s="274"/>
      <c r="H72" s="271">
        <v>628</v>
      </c>
      <c r="I72" s="275"/>
      <c r="J72" s="267">
        <v>639</v>
      </c>
      <c r="K72" s="260"/>
      <c r="L72" s="271">
        <v>650</v>
      </c>
      <c r="M72" s="275"/>
      <c r="N72" s="276">
        <v>661</v>
      </c>
      <c r="O72" s="260"/>
      <c r="P72" s="271">
        <v>672</v>
      </c>
      <c r="Q72" s="280"/>
    </row>
    <row r="73" spans="1:17" s="108" customFormat="1" ht="12.75">
      <c r="A73" s="266" t="s">
        <v>38</v>
      </c>
      <c r="B73" s="266"/>
      <c r="C73" s="261"/>
      <c r="D73" s="262">
        <v>607</v>
      </c>
      <c r="E73" s="279"/>
      <c r="F73" s="267">
        <v>618</v>
      </c>
      <c r="G73" s="274"/>
      <c r="H73" s="271">
        <v>629</v>
      </c>
      <c r="I73" s="260"/>
      <c r="J73" s="267">
        <v>640</v>
      </c>
      <c r="K73" s="260"/>
      <c r="L73" s="271">
        <v>651</v>
      </c>
      <c r="M73" s="281"/>
      <c r="N73" s="276">
        <v>662</v>
      </c>
      <c r="O73" s="260"/>
      <c r="P73" s="271">
        <v>673</v>
      </c>
      <c r="Q73" s="260"/>
    </row>
    <row r="74" spans="1:18" s="108" customFormat="1" ht="23.25" customHeight="1">
      <c r="A74" s="266" t="s">
        <v>503</v>
      </c>
      <c r="B74" s="266"/>
      <c r="C74" s="261"/>
      <c r="D74" s="262">
        <v>608</v>
      </c>
      <c r="E74" s="260"/>
      <c r="F74" s="262">
        <v>619</v>
      </c>
      <c r="G74" s="260"/>
      <c r="H74" s="262">
        <v>630</v>
      </c>
      <c r="I74" s="282"/>
      <c r="J74" s="267">
        <v>641</v>
      </c>
      <c r="K74" s="260"/>
      <c r="L74" s="271">
        <v>652</v>
      </c>
      <c r="M74" s="282"/>
      <c r="N74" s="271">
        <v>663</v>
      </c>
      <c r="O74" s="260"/>
      <c r="P74" s="271">
        <v>674</v>
      </c>
      <c r="Q74" s="283"/>
      <c r="R74" s="107"/>
    </row>
    <row r="75" spans="1:19" s="108" customFormat="1" ht="12.75">
      <c r="A75" s="266" t="s">
        <v>627</v>
      </c>
      <c r="B75" s="266"/>
      <c r="C75" s="261"/>
      <c r="D75" s="262">
        <v>609</v>
      </c>
      <c r="E75" s="270"/>
      <c r="F75" s="262">
        <v>620</v>
      </c>
      <c r="G75" s="270"/>
      <c r="H75" s="262">
        <v>631</v>
      </c>
      <c r="I75" s="270"/>
      <c r="J75" s="267">
        <v>642</v>
      </c>
      <c r="K75" s="270"/>
      <c r="L75" s="271">
        <v>653</v>
      </c>
      <c r="M75" s="270"/>
      <c r="N75" s="271">
        <v>664</v>
      </c>
      <c r="O75" s="270"/>
      <c r="P75" s="271">
        <v>675</v>
      </c>
      <c r="Q75" s="265"/>
      <c r="R75" s="107"/>
      <c r="S75" s="259"/>
    </row>
    <row r="76" spans="1:19" s="108" customFormat="1" ht="13.5" thickBot="1">
      <c r="A76" s="284" t="s">
        <v>630</v>
      </c>
      <c r="B76" s="284"/>
      <c r="C76" s="285"/>
      <c r="D76" s="262">
        <v>610</v>
      </c>
      <c r="E76" s="286"/>
      <c r="F76" s="262">
        <v>621</v>
      </c>
      <c r="G76" s="287"/>
      <c r="H76" s="262">
        <v>632</v>
      </c>
      <c r="I76" s="135"/>
      <c r="J76" s="267">
        <v>643</v>
      </c>
      <c r="K76" s="288"/>
      <c r="L76" s="271">
        <v>654</v>
      </c>
      <c r="M76" s="136"/>
      <c r="N76" s="271">
        <v>665</v>
      </c>
      <c r="O76" s="289"/>
      <c r="P76" s="271">
        <v>676</v>
      </c>
      <c r="Q76" s="290"/>
      <c r="R76" s="107"/>
      <c r="S76" s="107"/>
    </row>
    <row r="77" spans="1:19" s="108" customFormat="1" ht="13.5" thickBot="1">
      <c r="A77" s="291" t="s">
        <v>631</v>
      </c>
      <c r="B77" s="291"/>
      <c r="C77" s="291"/>
      <c r="D77" s="262">
        <v>611</v>
      </c>
      <c r="E77" s="292"/>
      <c r="F77" s="262">
        <v>622</v>
      </c>
      <c r="G77" s="293"/>
      <c r="H77" s="262">
        <v>633</v>
      </c>
      <c r="I77" s="254">
        <v>12080972.36</v>
      </c>
      <c r="J77" s="267">
        <v>644</v>
      </c>
      <c r="K77" s="288"/>
      <c r="L77" s="271">
        <v>655</v>
      </c>
      <c r="M77" s="135">
        <f>M70+M72</f>
        <v>8299995.19</v>
      </c>
      <c r="N77" s="271">
        <v>666</v>
      </c>
      <c r="O77" s="289"/>
      <c r="P77" s="271">
        <v>677</v>
      </c>
      <c r="Q77" s="238">
        <v>0.672567</v>
      </c>
      <c r="R77" s="107"/>
      <c r="S77" s="107"/>
    </row>
    <row r="78" spans="1:19" s="108" customFormat="1" ht="12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8"/>
      <c r="R78" s="107"/>
      <c r="S78" s="107"/>
    </row>
    <row r="79" spans="1:19" s="108" customFormat="1" ht="12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8"/>
      <c r="R79" s="107"/>
      <c r="S79" s="107"/>
    </row>
    <row r="80" spans="1:17" s="108" customFormat="1" ht="12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8"/>
    </row>
    <row r="81" spans="1:17" s="108" customFormat="1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8"/>
    </row>
    <row r="82" spans="1:18" s="108" customFormat="1" ht="23.2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8"/>
      <c r="R82" s="107"/>
    </row>
    <row r="83" spans="1:18" s="108" customFormat="1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8"/>
      <c r="R83" s="107"/>
    </row>
    <row r="84" spans="1:18" s="108" customFormat="1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8"/>
      <c r="R84" s="107"/>
    </row>
    <row r="85" spans="1:18" s="108" customFormat="1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8"/>
      <c r="R85" s="107"/>
    </row>
    <row r="86" spans="1:18" s="108" customFormat="1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8"/>
      <c r="R86" s="107"/>
    </row>
    <row r="87" spans="1:18" s="108" customFormat="1" ht="12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8"/>
      <c r="R87" s="107"/>
    </row>
    <row r="88" spans="1:18" s="108" customFormat="1" ht="12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8"/>
      <c r="R88" s="107"/>
    </row>
    <row r="89" spans="1:18" s="108" customFormat="1" ht="12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8"/>
      <c r="R89" s="107"/>
    </row>
    <row r="90" spans="1:18" s="108" customFormat="1" ht="12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8"/>
      <c r="R90" s="107"/>
    </row>
    <row r="91" spans="1:18" s="108" customFormat="1" ht="12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8"/>
      <c r="R91" s="107"/>
    </row>
    <row r="92" spans="1:18" s="108" customFormat="1" ht="12.7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8"/>
      <c r="R92" s="107"/>
    </row>
    <row r="93" spans="1:18" s="108" customFormat="1" ht="12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8"/>
      <c r="R93" s="107"/>
    </row>
    <row r="94" spans="1:18" s="108" customFormat="1" ht="12.7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8"/>
      <c r="R94" s="107"/>
    </row>
    <row r="95" spans="1:17" s="108" customFormat="1" ht="12.7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8"/>
    </row>
    <row r="96" spans="1:21" s="108" customFormat="1" ht="12.75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8"/>
      <c r="R96" s="107"/>
      <c r="S96" s="107"/>
      <c r="T96" s="134"/>
      <c r="U96" s="134"/>
    </row>
    <row r="97" spans="1:21" s="108" customFormat="1" ht="12.7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8"/>
      <c r="R97" s="107"/>
      <c r="S97" s="107"/>
      <c r="T97" s="134"/>
      <c r="U97" s="134"/>
    </row>
    <row r="98" spans="1:21" s="108" customFormat="1" ht="12.7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8"/>
      <c r="R98" s="107"/>
      <c r="S98" s="107"/>
      <c r="T98" s="134"/>
      <c r="U98" s="134"/>
    </row>
    <row r="99" spans="1:21" s="108" customFormat="1" ht="12.75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8"/>
      <c r="R99" s="107"/>
      <c r="S99" s="107"/>
      <c r="T99" s="134"/>
      <c r="U99" s="134"/>
    </row>
    <row r="100" spans="1:21" s="108" customFormat="1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8"/>
      <c r="R100" s="107"/>
      <c r="S100" s="107"/>
      <c r="T100" s="134"/>
      <c r="U100" s="134"/>
    </row>
    <row r="101" spans="1:21" s="108" customFormat="1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8"/>
      <c r="R101" s="107"/>
      <c r="S101" s="107"/>
      <c r="T101" s="134"/>
      <c r="U101" s="134"/>
    </row>
    <row r="102" spans="1:21" s="108" customFormat="1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8"/>
      <c r="R102" s="134"/>
      <c r="S102" s="134"/>
      <c r="T102" s="107"/>
      <c r="U102" s="107"/>
    </row>
    <row r="103" spans="1:21" s="108" customFormat="1" ht="12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8"/>
      <c r="R103" s="134"/>
      <c r="S103" s="134"/>
      <c r="T103" s="107"/>
      <c r="U103" s="107"/>
    </row>
    <row r="104" spans="1:17" s="108" customFormat="1" ht="12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8"/>
    </row>
    <row r="105" spans="1:17" s="108" customFormat="1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8"/>
    </row>
    <row r="106" spans="1:17" s="108" customFormat="1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8"/>
    </row>
    <row r="107" spans="1:17" s="108" customFormat="1" ht="12.7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8"/>
    </row>
    <row r="108" spans="1:17" s="108" customFormat="1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8"/>
    </row>
    <row r="109" spans="1:17" s="108" customFormat="1" ht="12.7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8"/>
    </row>
    <row r="110" spans="1:17" s="108" customFormat="1" ht="12.7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8"/>
    </row>
    <row r="111" spans="1:17" s="108" customFormat="1" ht="12.7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8"/>
    </row>
    <row r="112" spans="1:17" s="108" customFormat="1" ht="12.7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8"/>
    </row>
    <row r="113" spans="1:17" s="108" customFormat="1" ht="12.7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8"/>
    </row>
    <row r="114" spans="1:17" s="108" customFormat="1" ht="12.7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8"/>
    </row>
    <row r="115" spans="1:17" s="108" customFormat="1" ht="12.7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8"/>
    </row>
    <row r="116" spans="1:17" s="108" customFormat="1" ht="12.7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8"/>
    </row>
    <row r="117" spans="1:17" s="108" customFormat="1" ht="12.7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8"/>
    </row>
    <row r="118" spans="1:17" s="108" customFormat="1" ht="12.7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8"/>
    </row>
    <row r="119" spans="1:17" s="108" customFormat="1" ht="12.7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8"/>
    </row>
    <row r="120" spans="1:17" s="108" customFormat="1" ht="12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8"/>
    </row>
    <row r="121" spans="1:17" s="108" customFormat="1" ht="12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8"/>
    </row>
    <row r="122" spans="1:17" s="108" customFormat="1" ht="12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8"/>
    </row>
    <row r="123" spans="1:17" s="108" customFormat="1" ht="12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8"/>
    </row>
    <row r="124" spans="1:17" s="108" customFormat="1" ht="12.7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8"/>
    </row>
    <row r="125" spans="1:17" s="108" customFormat="1" ht="12.7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8"/>
    </row>
    <row r="126" spans="1:17" s="108" customFormat="1" ht="12.7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8"/>
    </row>
    <row r="127" spans="1:17" s="108" customFormat="1" ht="12.7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8"/>
    </row>
    <row r="128" spans="1:17" s="108" customFormat="1" ht="12.7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8"/>
    </row>
    <row r="129" spans="1:17" s="108" customFormat="1" ht="12.7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8"/>
    </row>
    <row r="130" spans="1:17" s="108" customFormat="1" ht="12.7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8"/>
    </row>
    <row r="131" spans="1:17" s="108" customFormat="1" ht="12.7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8"/>
    </row>
    <row r="132" spans="1:17" s="108" customFormat="1" ht="12.7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8"/>
    </row>
    <row r="133" spans="1:17" s="108" customFormat="1" ht="12.7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8"/>
    </row>
    <row r="134" spans="1:17" s="108" customFormat="1" ht="12.7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8"/>
    </row>
    <row r="135" spans="1:17" s="108" customFormat="1" ht="12.7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8"/>
    </row>
    <row r="136" spans="1:17" s="108" customFormat="1" ht="12.7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8"/>
    </row>
    <row r="137" spans="1:17" s="108" customFormat="1" ht="12.7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8"/>
    </row>
    <row r="138" spans="1:17" s="108" customFormat="1" ht="12.7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8"/>
    </row>
    <row r="139" spans="1:17" s="108" customFormat="1" ht="12.7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8"/>
    </row>
    <row r="140" spans="1:17" s="108" customFormat="1" ht="12.7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8"/>
    </row>
    <row r="141" spans="1:17" s="108" customFormat="1" ht="12.7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8"/>
    </row>
    <row r="142" spans="1:17" s="108" customFormat="1" ht="12.7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8"/>
    </row>
    <row r="143" spans="1:17" s="108" customFormat="1" ht="12.7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8"/>
    </row>
    <row r="144" spans="1:17" s="108" customFormat="1" ht="12.7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8"/>
    </row>
    <row r="145" spans="1:17" s="108" customFormat="1" ht="12.7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8"/>
    </row>
    <row r="146" spans="1:17" s="108" customFormat="1" ht="12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8"/>
    </row>
    <row r="147" spans="1:17" s="108" customFormat="1" ht="12.7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8"/>
    </row>
    <row r="148" spans="1:17" s="108" customFormat="1" ht="12.7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8"/>
    </row>
    <row r="149" spans="1:17" s="108" customFormat="1" ht="12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8"/>
    </row>
    <row r="150" spans="1:17" s="108" customFormat="1" ht="12.7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8"/>
    </row>
    <row r="151" spans="1:17" s="108" customFormat="1" ht="12.7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8"/>
    </row>
  </sheetData>
  <sheetProtection/>
  <mergeCells count="21">
    <mergeCell ref="A10:C10"/>
    <mergeCell ref="O10:O13"/>
    <mergeCell ref="A67:E67"/>
    <mergeCell ref="A8:G8"/>
    <mergeCell ref="C11:C13"/>
    <mergeCell ref="H10:H14"/>
    <mergeCell ref="A11:A13"/>
    <mergeCell ref="B11:B13"/>
    <mergeCell ref="D10:D14"/>
    <mergeCell ref="F10:F14"/>
    <mergeCell ref="G10:G13"/>
    <mergeCell ref="P10:P14"/>
    <mergeCell ref="A14:C14"/>
    <mergeCell ref="E10:E13"/>
    <mergeCell ref="I10:I13"/>
    <mergeCell ref="Q10:Q13"/>
    <mergeCell ref="N10:N14"/>
    <mergeCell ref="M10:M13"/>
    <mergeCell ref="K10:K13"/>
    <mergeCell ref="J10:J14"/>
    <mergeCell ref="L10:L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8515625" style="0" customWidth="1"/>
    <col min="2" max="2" width="37.28125" style="0" customWidth="1"/>
    <col min="5" max="5" width="5.28125" style="0" customWidth="1"/>
    <col min="7" max="7" width="4.8515625" style="0" customWidth="1"/>
    <col min="9" max="9" width="5.421875" style="0" customWidth="1"/>
    <col min="11" max="11" width="6.421875" style="0" customWidth="1"/>
    <col min="13" max="13" width="5.7109375" style="0" customWidth="1"/>
  </cols>
  <sheetData>
    <row r="1" spans="1:9" ht="12.75">
      <c r="A1" s="4" t="s">
        <v>436</v>
      </c>
      <c r="B1" s="4"/>
      <c r="E1" s="164"/>
      <c r="F1" s="164"/>
      <c r="G1" s="164"/>
      <c r="H1" s="164"/>
      <c r="I1" s="164"/>
    </row>
    <row r="2" spans="1:9" ht="12.75">
      <c r="A2" s="4" t="s">
        <v>435</v>
      </c>
      <c r="B2" s="4"/>
      <c r="E2" s="164"/>
      <c r="F2" s="164"/>
      <c r="G2" s="164"/>
      <c r="H2" s="164"/>
      <c r="I2" s="164"/>
    </row>
    <row r="3" spans="1:9" ht="12.75">
      <c r="A3" s="4" t="s">
        <v>299</v>
      </c>
      <c r="B3" s="4"/>
      <c r="E3" s="164"/>
      <c r="F3" s="164"/>
      <c r="G3" s="164"/>
      <c r="H3" s="164"/>
      <c r="I3" s="164"/>
    </row>
    <row r="4" spans="1:9" ht="12.75">
      <c r="A4" s="4" t="s">
        <v>300</v>
      </c>
      <c r="B4" s="4"/>
      <c r="E4" s="164"/>
      <c r="F4" s="164"/>
      <c r="G4" s="164"/>
      <c r="H4" s="164"/>
      <c r="I4" s="164"/>
    </row>
    <row r="5" ht="12.75">
      <c r="A5" s="168"/>
    </row>
    <row r="7" spans="1:14" ht="12.75">
      <c r="A7" s="171"/>
      <c r="B7" s="172" t="s">
        <v>660</v>
      </c>
      <c r="C7" s="173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12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4" ht="12.75">
      <c r="A9" s="468" t="s">
        <v>472</v>
      </c>
      <c r="B9" s="470" t="s">
        <v>90</v>
      </c>
      <c r="C9" s="470"/>
      <c r="D9" s="470"/>
      <c r="E9" s="467" t="s">
        <v>1</v>
      </c>
      <c r="F9" s="468" t="s">
        <v>419</v>
      </c>
      <c r="G9" s="467" t="s">
        <v>1</v>
      </c>
      <c r="H9" s="468" t="s">
        <v>106</v>
      </c>
      <c r="I9" s="467" t="s">
        <v>1</v>
      </c>
      <c r="J9" s="468" t="s">
        <v>107</v>
      </c>
      <c r="K9" s="467" t="s">
        <v>1</v>
      </c>
      <c r="L9" s="468" t="s">
        <v>473</v>
      </c>
      <c r="M9" s="467" t="s">
        <v>1</v>
      </c>
      <c r="N9" s="468" t="s">
        <v>113</v>
      </c>
    </row>
    <row r="10" spans="1:14" ht="27.75" customHeight="1">
      <c r="A10" s="469"/>
      <c r="B10" s="176" t="s">
        <v>412</v>
      </c>
      <c r="C10" s="176" t="s">
        <v>413</v>
      </c>
      <c r="D10" s="176" t="s">
        <v>474</v>
      </c>
      <c r="E10" s="467"/>
      <c r="F10" s="469"/>
      <c r="G10" s="467"/>
      <c r="H10" s="469"/>
      <c r="I10" s="467"/>
      <c r="J10" s="469"/>
      <c r="K10" s="467"/>
      <c r="L10" s="469"/>
      <c r="M10" s="467"/>
      <c r="N10" s="469"/>
    </row>
    <row r="11" spans="1:14" ht="12.75">
      <c r="A11" s="177">
        <v>1</v>
      </c>
      <c r="B11" s="474">
        <v>2</v>
      </c>
      <c r="C11" s="474"/>
      <c r="D11" s="474"/>
      <c r="E11" s="467"/>
      <c r="F11" s="176">
        <v>3</v>
      </c>
      <c r="G11" s="467"/>
      <c r="H11" s="176">
        <v>4</v>
      </c>
      <c r="I11" s="467"/>
      <c r="J11" s="176">
        <v>5</v>
      </c>
      <c r="K11" s="467"/>
      <c r="L11" s="176">
        <v>6</v>
      </c>
      <c r="M11" s="467"/>
      <c r="N11" s="176">
        <v>7</v>
      </c>
    </row>
    <row r="12" spans="1:14" ht="12.75">
      <c r="A12" s="176" t="s">
        <v>5</v>
      </c>
      <c r="B12" s="458" t="s">
        <v>475</v>
      </c>
      <c r="C12" s="458"/>
      <c r="D12" s="458"/>
      <c r="E12" s="176">
        <v>733</v>
      </c>
      <c r="F12" s="178" t="s">
        <v>476</v>
      </c>
      <c r="G12" s="176">
        <v>750</v>
      </c>
      <c r="H12" s="178" t="s">
        <v>476</v>
      </c>
      <c r="I12" s="176">
        <v>767</v>
      </c>
      <c r="J12" s="178" t="s">
        <v>476</v>
      </c>
      <c r="K12" s="176">
        <v>784</v>
      </c>
      <c r="L12" s="178" t="s">
        <v>476</v>
      </c>
      <c r="M12" s="176">
        <v>801</v>
      </c>
      <c r="N12" s="178" t="s">
        <v>476</v>
      </c>
    </row>
    <row r="13" spans="1:14" ht="12.75">
      <c r="A13" s="176" t="s">
        <v>477</v>
      </c>
      <c r="B13" s="458" t="s">
        <v>478</v>
      </c>
      <c r="C13" s="458"/>
      <c r="D13" s="458"/>
      <c r="E13" s="179">
        <v>734</v>
      </c>
      <c r="F13" s="180" t="s">
        <v>476</v>
      </c>
      <c r="G13" s="179">
        <v>751</v>
      </c>
      <c r="H13" s="180" t="s">
        <v>476</v>
      </c>
      <c r="I13" s="179">
        <v>768</v>
      </c>
      <c r="J13" s="180" t="s">
        <v>476</v>
      </c>
      <c r="K13" s="176">
        <v>785</v>
      </c>
      <c r="L13" s="180" t="s">
        <v>476</v>
      </c>
      <c r="M13" s="179">
        <v>802</v>
      </c>
      <c r="N13" s="180" t="s">
        <v>476</v>
      </c>
    </row>
    <row r="14" spans="1:14" ht="12.75">
      <c r="A14" s="176" t="s">
        <v>479</v>
      </c>
      <c r="B14" s="458" t="s">
        <v>480</v>
      </c>
      <c r="C14" s="458"/>
      <c r="D14" s="458"/>
      <c r="E14" s="179">
        <v>735</v>
      </c>
      <c r="F14" s="180" t="s">
        <v>476</v>
      </c>
      <c r="G14" s="179">
        <v>752</v>
      </c>
      <c r="H14" s="180" t="s">
        <v>476</v>
      </c>
      <c r="I14" s="179">
        <v>769</v>
      </c>
      <c r="J14" s="180" t="s">
        <v>476</v>
      </c>
      <c r="K14" s="176">
        <v>786</v>
      </c>
      <c r="L14" s="180" t="s">
        <v>476</v>
      </c>
      <c r="M14" s="179">
        <v>803</v>
      </c>
      <c r="N14" s="180" t="s">
        <v>476</v>
      </c>
    </row>
    <row r="15" spans="1:14" ht="12.75">
      <c r="A15" s="176" t="s">
        <v>481</v>
      </c>
      <c r="B15" s="471" t="s">
        <v>482</v>
      </c>
      <c r="C15" s="472"/>
      <c r="D15" s="473"/>
      <c r="E15" s="176">
        <v>736</v>
      </c>
      <c r="F15" s="176" t="s">
        <v>476</v>
      </c>
      <c r="G15" s="176">
        <v>753</v>
      </c>
      <c r="H15" s="176" t="s">
        <v>476</v>
      </c>
      <c r="I15" s="176">
        <v>770</v>
      </c>
      <c r="J15" s="176" t="s">
        <v>476</v>
      </c>
      <c r="K15" s="176">
        <v>787</v>
      </c>
      <c r="L15" s="176" t="s">
        <v>476</v>
      </c>
      <c r="M15" s="176">
        <v>804</v>
      </c>
      <c r="N15" s="176" t="s">
        <v>476</v>
      </c>
    </row>
    <row r="16" spans="1:14" ht="12.75">
      <c r="A16" s="176" t="s">
        <v>483</v>
      </c>
      <c r="B16" s="471" t="s">
        <v>484</v>
      </c>
      <c r="C16" s="472"/>
      <c r="D16" s="473"/>
      <c r="E16" s="176">
        <v>737</v>
      </c>
      <c r="F16" s="176" t="s">
        <v>476</v>
      </c>
      <c r="G16" s="176">
        <v>754</v>
      </c>
      <c r="H16" s="176" t="s">
        <v>476</v>
      </c>
      <c r="I16" s="176">
        <v>771</v>
      </c>
      <c r="J16" s="176" t="s">
        <v>476</v>
      </c>
      <c r="K16" s="176">
        <v>788</v>
      </c>
      <c r="L16" s="176" t="s">
        <v>476</v>
      </c>
      <c r="M16" s="176">
        <v>805</v>
      </c>
      <c r="N16" s="176" t="s">
        <v>476</v>
      </c>
    </row>
    <row r="17" spans="1:14" ht="12.75">
      <c r="A17" s="175" t="s">
        <v>485</v>
      </c>
      <c r="B17" s="464" t="s">
        <v>470</v>
      </c>
      <c r="C17" s="465"/>
      <c r="D17" s="466"/>
      <c r="E17" s="175">
        <v>738</v>
      </c>
      <c r="F17" s="190"/>
      <c r="G17" s="175">
        <v>755</v>
      </c>
      <c r="H17" s="190"/>
      <c r="I17" s="175">
        <v>772</v>
      </c>
      <c r="J17" s="190"/>
      <c r="K17" s="175">
        <v>789</v>
      </c>
      <c r="L17" s="190"/>
      <c r="M17" s="175">
        <v>806</v>
      </c>
      <c r="N17" s="190"/>
    </row>
    <row r="18" spans="1:14" ht="12.75">
      <c r="A18" s="191">
        <v>1</v>
      </c>
      <c r="B18" s="192"/>
      <c r="C18" s="191"/>
      <c r="D18" s="191"/>
      <c r="E18" s="176"/>
      <c r="F18" s="193"/>
      <c r="G18" s="176"/>
      <c r="H18" s="194"/>
      <c r="I18" s="176"/>
      <c r="J18" s="194"/>
      <c r="K18" s="176"/>
      <c r="L18" s="193"/>
      <c r="M18" s="176"/>
      <c r="N18" s="193"/>
    </row>
    <row r="19" spans="1:14" ht="12.75">
      <c r="A19" s="191">
        <v>2</v>
      </c>
      <c r="B19" s="192"/>
      <c r="C19" s="191"/>
      <c r="D19" s="191"/>
      <c r="E19" s="176"/>
      <c r="F19" s="193"/>
      <c r="G19" s="176"/>
      <c r="H19" s="194"/>
      <c r="I19" s="176"/>
      <c r="J19" s="194"/>
      <c r="K19" s="176"/>
      <c r="L19" s="193"/>
      <c r="M19" s="176"/>
      <c r="N19" s="193"/>
    </row>
    <row r="20" spans="1:14" ht="12.75">
      <c r="A20" s="191">
        <v>3</v>
      </c>
      <c r="B20" s="192"/>
      <c r="C20" s="191"/>
      <c r="D20" s="191"/>
      <c r="E20" s="176"/>
      <c r="F20" s="193"/>
      <c r="G20" s="176"/>
      <c r="H20" s="194"/>
      <c r="I20" s="176"/>
      <c r="J20" s="194"/>
      <c r="K20" s="176"/>
      <c r="L20" s="193"/>
      <c r="M20" s="176"/>
      <c r="N20" s="193"/>
    </row>
    <row r="21" spans="1:14" ht="12.75">
      <c r="A21" s="191">
        <v>4</v>
      </c>
      <c r="B21" s="192"/>
      <c r="C21" s="191"/>
      <c r="D21" s="191"/>
      <c r="E21" s="176"/>
      <c r="F21" s="193"/>
      <c r="G21" s="176"/>
      <c r="H21" s="194"/>
      <c r="I21" s="176"/>
      <c r="J21" s="194"/>
      <c r="K21" s="176"/>
      <c r="L21" s="193"/>
      <c r="M21" s="176"/>
      <c r="N21" s="193"/>
    </row>
    <row r="22" spans="1:14" ht="12.75">
      <c r="A22" s="176" t="s">
        <v>486</v>
      </c>
      <c r="B22" s="458" t="s">
        <v>108</v>
      </c>
      <c r="C22" s="458"/>
      <c r="D22" s="458"/>
      <c r="E22" s="176">
        <v>739</v>
      </c>
      <c r="F22" s="178" t="s">
        <v>476</v>
      </c>
      <c r="G22" s="176">
        <v>756</v>
      </c>
      <c r="H22" s="178" t="s">
        <v>476</v>
      </c>
      <c r="I22" s="176">
        <v>773</v>
      </c>
      <c r="J22" s="178" t="s">
        <v>476</v>
      </c>
      <c r="K22" s="176">
        <v>790</v>
      </c>
      <c r="L22" s="178" t="s">
        <v>476</v>
      </c>
      <c r="M22" s="176">
        <v>807</v>
      </c>
      <c r="N22" s="181"/>
    </row>
    <row r="23" spans="1:14" ht="12.75">
      <c r="A23" s="176" t="s">
        <v>487</v>
      </c>
      <c r="B23" s="458" t="s">
        <v>471</v>
      </c>
      <c r="C23" s="458"/>
      <c r="D23" s="458"/>
      <c r="E23" s="176">
        <v>740</v>
      </c>
      <c r="F23" s="182">
        <v>0</v>
      </c>
      <c r="G23" s="176">
        <v>757</v>
      </c>
      <c r="H23" s="194">
        <v>238716.37</v>
      </c>
      <c r="I23" s="176">
        <v>774</v>
      </c>
      <c r="J23" s="194">
        <v>242531.85</v>
      </c>
      <c r="K23" s="176">
        <v>791</v>
      </c>
      <c r="L23" s="183"/>
      <c r="M23" s="176">
        <v>808</v>
      </c>
      <c r="N23" s="195">
        <v>0.015788</v>
      </c>
    </row>
    <row r="24" spans="1:14" ht="12.75">
      <c r="A24" s="176" t="s">
        <v>4</v>
      </c>
      <c r="B24" s="463" t="s">
        <v>488</v>
      </c>
      <c r="C24" s="463"/>
      <c r="D24" s="463"/>
      <c r="E24" s="176">
        <v>741</v>
      </c>
      <c r="F24" s="178" t="s">
        <v>476</v>
      </c>
      <c r="G24" s="176">
        <v>758</v>
      </c>
      <c r="H24" s="178" t="s">
        <v>476</v>
      </c>
      <c r="I24" s="176">
        <v>775</v>
      </c>
      <c r="J24" s="178" t="s">
        <v>476</v>
      </c>
      <c r="K24" s="176">
        <v>792</v>
      </c>
      <c r="L24" s="178" t="s">
        <v>476</v>
      </c>
      <c r="M24" s="176">
        <v>809</v>
      </c>
      <c r="N24" s="178" t="s">
        <v>476</v>
      </c>
    </row>
    <row r="25" spans="1:14" ht="12.75">
      <c r="A25" s="176" t="s">
        <v>477</v>
      </c>
      <c r="B25" s="458" t="s">
        <v>478</v>
      </c>
      <c r="C25" s="458"/>
      <c r="D25" s="458"/>
      <c r="E25" s="179">
        <v>742</v>
      </c>
      <c r="F25" s="180" t="s">
        <v>476</v>
      </c>
      <c r="G25" s="179">
        <v>759</v>
      </c>
      <c r="H25" s="180" t="s">
        <v>476</v>
      </c>
      <c r="I25" s="179">
        <v>776</v>
      </c>
      <c r="J25" s="180" t="s">
        <v>476</v>
      </c>
      <c r="K25" s="179">
        <v>793</v>
      </c>
      <c r="L25" s="180" t="s">
        <v>476</v>
      </c>
      <c r="M25" s="179">
        <v>810</v>
      </c>
      <c r="N25" s="180" t="s">
        <v>476</v>
      </c>
    </row>
    <row r="26" spans="1:14" ht="12.75">
      <c r="A26" s="176" t="s">
        <v>479</v>
      </c>
      <c r="B26" s="458" t="s">
        <v>480</v>
      </c>
      <c r="C26" s="458"/>
      <c r="D26" s="458"/>
      <c r="E26" s="179">
        <v>743</v>
      </c>
      <c r="F26" s="180" t="s">
        <v>476</v>
      </c>
      <c r="G26" s="179">
        <v>760</v>
      </c>
      <c r="H26" s="180" t="s">
        <v>476</v>
      </c>
      <c r="I26" s="179">
        <v>777</v>
      </c>
      <c r="J26" s="180" t="s">
        <v>476</v>
      </c>
      <c r="K26" s="179">
        <v>794</v>
      </c>
      <c r="L26" s="180" t="s">
        <v>476</v>
      </c>
      <c r="M26" s="179">
        <v>811</v>
      </c>
      <c r="N26" s="180" t="s">
        <v>476</v>
      </c>
    </row>
    <row r="27" spans="1:14" ht="12.75">
      <c r="A27" s="176" t="s">
        <v>481</v>
      </c>
      <c r="B27" s="458" t="s">
        <v>482</v>
      </c>
      <c r="C27" s="458"/>
      <c r="D27" s="458"/>
      <c r="E27" s="179">
        <v>744</v>
      </c>
      <c r="F27" s="180" t="s">
        <v>476</v>
      </c>
      <c r="G27" s="179">
        <v>761</v>
      </c>
      <c r="H27" s="180" t="s">
        <v>476</v>
      </c>
      <c r="I27" s="179">
        <v>778</v>
      </c>
      <c r="J27" s="180" t="s">
        <v>476</v>
      </c>
      <c r="K27" s="179">
        <v>795</v>
      </c>
      <c r="L27" s="180" t="s">
        <v>476</v>
      </c>
      <c r="M27" s="179">
        <v>812</v>
      </c>
      <c r="N27" s="180" t="s">
        <v>476</v>
      </c>
    </row>
    <row r="28" spans="1:14" ht="12.75">
      <c r="A28" s="176" t="s">
        <v>483</v>
      </c>
      <c r="B28" s="458" t="s">
        <v>484</v>
      </c>
      <c r="C28" s="458"/>
      <c r="D28" s="458"/>
      <c r="E28" s="179">
        <v>745</v>
      </c>
      <c r="F28" s="180" t="s">
        <v>476</v>
      </c>
      <c r="G28" s="179">
        <v>762</v>
      </c>
      <c r="H28" s="180" t="s">
        <v>476</v>
      </c>
      <c r="I28" s="179">
        <v>779</v>
      </c>
      <c r="J28" s="180" t="s">
        <v>476</v>
      </c>
      <c r="K28" s="179">
        <v>796</v>
      </c>
      <c r="L28" s="180" t="s">
        <v>476</v>
      </c>
      <c r="M28" s="179">
        <v>813</v>
      </c>
      <c r="N28" s="180" t="s">
        <v>476</v>
      </c>
    </row>
    <row r="29" spans="1:14" ht="12.75">
      <c r="A29" s="176" t="s">
        <v>485</v>
      </c>
      <c r="B29" s="461" t="s">
        <v>470</v>
      </c>
      <c r="C29" s="461"/>
      <c r="D29" s="461"/>
      <c r="E29" s="176">
        <v>746</v>
      </c>
      <c r="F29" s="178"/>
      <c r="G29" s="176">
        <v>763</v>
      </c>
      <c r="H29" s="178"/>
      <c r="I29" s="176">
        <v>780</v>
      </c>
      <c r="J29" s="178"/>
      <c r="K29" s="176">
        <v>797</v>
      </c>
      <c r="L29" s="184"/>
      <c r="M29" s="176">
        <v>814</v>
      </c>
      <c r="N29" s="178"/>
    </row>
    <row r="30" spans="1:14" ht="12.75">
      <c r="A30" s="176">
        <v>1</v>
      </c>
      <c r="B30" s="192"/>
      <c r="C30" s="191"/>
      <c r="D30" s="191"/>
      <c r="E30" s="176"/>
      <c r="F30" s="185"/>
      <c r="G30" s="178"/>
      <c r="H30" s="194"/>
      <c r="I30" s="178"/>
      <c r="J30" s="194"/>
      <c r="K30" s="178"/>
      <c r="L30" s="193"/>
      <c r="M30" s="178"/>
      <c r="N30" s="193"/>
    </row>
    <row r="31" spans="1:14" ht="12.75">
      <c r="A31" s="176" t="s">
        <v>486</v>
      </c>
      <c r="B31" s="462" t="s">
        <v>108</v>
      </c>
      <c r="C31" s="462"/>
      <c r="D31" s="462"/>
      <c r="E31" s="176">
        <v>747</v>
      </c>
      <c r="F31" s="178" t="s">
        <v>476</v>
      </c>
      <c r="G31" s="176">
        <v>764</v>
      </c>
      <c r="H31" s="178" t="s">
        <v>476</v>
      </c>
      <c r="I31" s="176">
        <v>781</v>
      </c>
      <c r="J31" s="178" t="s">
        <v>476</v>
      </c>
      <c r="K31" s="176">
        <v>798</v>
      </c>
      <c r="L31" s="178" t="s">
        <v>476</v>
      </c>
      <c r="M31" s="176">
        <v>815</v>
      </c>
      <c r="N31" s="178" t="s">
        <v>476</v>
      </c>
    </row>
    <row r="32" spans="1:14" ht="12.75">
      <c r="A32" s="176" t="s">
        <v>487</v>
      </c>
      <c r="B32" s="461"/>
      <c r="C32" s="461"/>
      <c r="D32" s="461"/>
      <c r="E32" s="176"/>
      <c r="F32" s="186"/>
      <c r="G32" s="176"/>
      <c r="H32" s="194"/>
      <c r="I32" s="176"/>
      <c r="J32" s="194"/>
      <c r="K32" s="176"/>
      <c r="L32" s="178"/>
      <c r="M32" s="176"/>
      <c r="N32" s="195"/>
    </row>
    <row r="33" spans="1:14" ht="12.75">
      <c r="A33" s="176" t="s">
        <v>93</v>
      </c>
      <c r="B33" s="463"/>
      <c r="C33" s="463"/>
      <c r="D33" s="463"/>
      <c r="E33" s="176"/>
      <c r="F33" s="186"/>
      <c r="G33" s="176"/>
      <c r="H33" s="194"/>
      <c r="I33" s="176"/>
      <c r="J33" s="194"/>
      <c r="K33" s="176"/>
      <c r="L33" s="187"/>
      <c r="M33" s="176"/>
      <c r="N33" s="195"/>
    </row>
    <row r="34" spans="1:14" ht="12.75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</row>
    <row r="35" spans="1:14" ht="12.75">
      <c r="A35" s="188" t="s">
        <v>415</v>
      </c>
      <c r="B35" s="188"/>
      <c r="C35" s="188"/>
      <c r="D35" s="188" t="s">
        <v>417</v>
      </c>
      <c r="E35" s="188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12.75">
      <c r="A36" s="188" t="s">
        <v>527</v>
      </c>
      <c r="B36" s="188"/>
      <c r="C36" s="188"/>
      <c r="D36" s="173"/>
      <c r="E36" s="173"/>
      <c r="F36" s="173"/>
      <c r="G36" s="189" t="s">
        <v>193</v>
      </c>
      <c r="H36" s="173"/>
      <c r="I36" s="173"/>
      <c r="J36" s="173"/>
      <c r="K36" s="173"/>
      <c r="L36" s="173"/>
      <c r="M36" s="173"/>
      <c r="N36" s="173"/>
    </row>
    <row r="38" spans="1:14" ht="12.75">
      <c r="A38" s="173"/>
      <c r="B38" s="173" t="s">
        <v>425</v>
      </c>
      <c r="C38" s="173"/>
      <c r="D38" s="173"/>
      <c r="E38" s="173"/>
      <c r="F38" s="173"/>
      <c r="G38" s="173"/>
      <c r="H38" s="173"/>
      <c r="I38" s="173"/>
      <c r="J38" s="460" t="s">
        <v>416</v>
      </c>
      <c r="K38" s="460"/>
      <c r="L38" s="460"/>
      <c r="M38" s="460"/>
      <c r="N38" s="173"/>
    </row>
    <row r="39" spans="1:14" ht="12.75">
      <c r="A39" s="173"/>
      <c r="B39" s="173" t="s">
        <v>418</v>
      </c>
      <c r="C39" s="173"/>
      <c r="D39" s="173"/>
      <c r="E39" s="173"/>
      <c r="F39" s="173"/>
      <c r="G39" s="173"/>
      <c r="H39" s="173"/>
      <c r="I39" s="173"/>
      <c r="J39" s="459" t="s">
        <v>406</v>
      </c>
      <c r="K39" s="459"/>
      <c r="L39" s="459"/>
      <c r="M39" s="459"/>
      <c r="N39" s="173"/>
    </row>
    <row r="40" spans="1:14" ht="12.7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1:14" ht="12.75">
      <c r="A41" s="173"/>
      <c r="H41" s="173"/>
      <c r="I41" s="173"/>
      <c r="J41" s="173"/>
      <c r="K41" s="173"/>
      <c r="L41" s="173"/>
      <c r="M41" s="173"/>
      <c r="N41" s="173"/>
    </row>
  </sheetData>
  <sheetProtection/>
  <mergeCells count="32">
    <mergeCell ref="A9:A10"/>
    <mergeCell ref="B9:D9"/>
    <mergeCell ref="B16:D16"/>
    <mergeCell ref="F9:F10"/>
    <mergeCell ref="B11:D11"/>
    <mergeCell ref="B13:D13"/>
    <mergeCell ref="B14:D14"/>
    <mergeCell ref="B15:D15"/>
    <mergeCell ref="M9:M11"/>
    <mergeCell ref="N9:N10"/>
    <mergeCell ref="B12:D12"/>
    <mergeCell ref="I9:I11"/>
    <mergeCell ref="J9:J10"/>
    <mergeCell ref="G9:G11"/>
    <mergeCell ref="H9:H10"/>
    <mergeCell ref="K9:K11"/>
    <mergeCell ref="L9:L10"/>
    <mergeCell ref="E9:E11"/>
    <mergeCell ref="B25:D25"/>
    <mergeCell ref="B26:D26"/>
    <mergeCell ref="B24:D24"/>
    <mergeCell ref="B17:D17"/>
    <mergeCell ref="B22:D22"/>
    <mergeCell ref="B23:D23"/>
    <mergeCell ref="B27:D27"/>
    <mergeCell ref="B28:D28"/>
    <mergeCell ref="J39:M39"/>
    <mergeCell ref="J38:M38"/>
    <mergeCell ref="B29:D29"/>
    <mergeCell ref="B31:D31"/>
    <mergeCell ref="B32:D32"/>
    <mergeCell ref="B33:D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436</v>
      </c>
      <c r="B1" s="4"/>
      <c r="E1" s="164"/>
      <c r="F1" s="164"/>
      <c r="G1" s="164"/>
      <c r="H1" s="164"/>
      <c r="I1" s="164"/>
    </row>
    <row r="2" spans="1:9" ht="12.75">
      <c r="A2" s="4" t="s">
        <v>435</v>
      </c>
      <c r="B2" s="4"/>
      <c r="E2" s="164"/>
      <c r="F2" s="164"/>
      <c r="G2" s="164"/>
      <c r="H2" s="164"/>
      <c r="I2" s="164"/>
    </row>
    <row r="3" spans="1:9" ht="12.75">
      <c r="A3" s="4" t="s">
        <v>299</v>
      </c>
      <c r="B3" s="4"/>
      <c r="E3" s="164"/>
      <c r="F3" s="164"/>
      <c r="G3" s="164"/>
      <c r="H3" s="164"/>
      <c r="I3" s="164"/>
    </row>
    <row r="4" spans="1:9" ht="12.75">
      <c r="A4" s="4" t="s">
        <v>300</v>
      </c>
      <c r="B4" s="4"/>
      <c r="E4" s="164"/>
      <c r="F4" s="164"/>
      <c r="G4" s="164"/>
      <c r="H4" s="164"/>
      <c r="I4" s="164"/>
    </row>
    <row r="5" spans="1:7" ht="12.75">
      <c r="A5" s="4"/>
      <c r="B5" s="4"/>
      <c r="F5" s="71"/>
      <c r="G5" s="71"/>
    </row>
    <row r="6" spans="1:7" ht="12.75">
      <c r="A6" s="4"/>
      <c r="B6" s="4"/>
      <c r="F6" s="71"/>
      <c r="G6" s="71"/>
    </row>
    <row r="7" spans="1:2" ht="12.75">
      <c r="A7" s="4"/>
      <c r="B7" s="4"/>
    </row>
    <row r="8" spans="1:9" ht="12.75">
      <c r="A8" s="481" t="s">
        <v>43</v>
      </c>
      <c r="B8" s="481"/>
      <c r="C8" s="481"/>
      <c r="D8" s="481"/>
      <c r="E8" s="481"/>
      <c r="F8" s="481"/>
      <c r="G8" s="481"/>
      <c r="H8" s="481"/>
      <c r="I8" s="481"/>
    </row>
    <row r="9" spans="1:9" ht="12.75">
      <c r="A9" s="481" t="s">
        <v>42</v>
      </c>
      <c r="B9" s="481"/>
      <c r="C9" s="481"/>
      <c r="D9" s="481"/>
      <c r="E9" s="481"/>
      <c r="F9" s="481"/>
      <c r="G9" s="481"/>
      <c r="H9" s="481"/>
      <c r="I9" s="481"/>
    </row>
    <row r="10" spans="2:9" ht="12.75">
      <c r="B10" s="34" t="s">
        <v>393</v>
      </c>
      <c r="C10" s="4"/>
      <c r="D10" s="4"/>
      <c r="E10" s="4"/>
      <c r="F10" s="4"/>
      <c r="G10" s="4"/>
      <c r="H10" s="4"/>
      <c r="I10" s="4"/>
    </row>
    <row r="11" spans="2:9" ht="56.25">
      <c r="B11" s="477" t="s">
        <v>0</v>
      </c>
      <c r="C11" s="478"/>
      <c r="D11" s="6" t="s">
        <v>110</v>
      </c>
      <c r="E11" s="6" t="s">
        <v>109</v>
      </c>
      <c r="F11" s="6" t="s">
        <v>111</v>
      </c>
      <c r="G11" s="82" t="s">
        <v>394</v>
      </c>
      <c r="H11" s="82" t="s">
        <v>119</v>
      </c>
      <c r="I11" s="6" t="s">
        <v>112</v>
      </c>
    </row>
    <row r="12" spans="2:9" ht="12.75">
      <c r="B12" s="475"/>
      <c r="C12" s="476"/>
      <c r="D12" s="1"/>
      <c r="E12" s="1"/>
      <c r="F12" s="1"/>
      <c r="G12" s="1"/>
      <c r="H12" s="1"/>
      <c r="I12" s="1"/>
    </row>
    <row r="13" spans="2:9" ht="12.75">
      <c r="B13" s="475"/>
      <c r="C13" s="476"/>
      <c r="D13" s="1"/>
      <c r="E13" s="1"/>
      <c r="F13" s="1"/>
      <c r="G13" s="1"/>
      <c r="H13" s="1"/>
      <c r="I13" s="1"/>
    </row>
    <row r="14" spans="2:9" ht="12.75">
      <c r="B14" s="475"/>
      <c r="C14" s="476"/>
      <c r="D14" s="1"/>
      <c r="E14" s="1"/>
      <c r="F14" s="1"/>
      <c r="G14" s="1"/>
      <c r="H14" s="1"/>
      <c r="I14" s="1"/>
    </row>
    <row r="15" spans="2:9" ht="12.75">
      <c r="B15" s="479" t="s">
        <v>118</v>
      </c>
      <c r="C15" s="480"/>
      <c r="D15" s="1"/>
      <c r="E15" s="1"/>
      <c r="F15" s="1"/>
      <c r="G15" s="1"/>
      <c r="H15" s="1"/>
      <c r="I15" s="1"/>
    </row>
    <row r="17" ht="12.75">
      <c r="B17" s="34" t="s">
        <v>395</v>
      </c>
    </row>
    <row r="18" spans="2:9" ht="45">
      <c r="B18" s="477" t="s">
        <v>0</v>
      </c>
      <c r="C18" s="478"/>
      <c r="D18" s="477" t="s">
        <v>109</v>
      </c>
      <c r="E18" s="478"/>
      <c r="F18" s="477" t="s">
        <v>111</v>
      </c>
      <c r="G18" s="478"/>
      <c r="H18" s="82" t="s">
        <v>396</v>
      </c>
      <c r="I18" s="20" t="s">
        <v>119</v>
      </c>
    </row>
    <row r="19" spans="2:9" ht="12.75">
      <c r="B19" s="475"/>
      <c r="C19" s="476"/>
      <c r="D19" s="475"/>
      <c r="E19" s="476"/>
      <c r="F19" s="475"/>
      <c r="G19" s="476"/>
      <c r="H19" s="22"/>
      <c r="I19" s="21"/>
    </row>
    <row r="20" spans="2:9" ht="12.75">
      <c r="B20" s="475"/>
      <c r="C20" s="476"/>
      <c r="D20" s="475"/>
      <c r="E20" s="476"/>
      <c r="F20" s="475"/>
      <c r="G20" s="476"/>
      <c r="H20" s="22"/>
      <c r="I20" s="21"/>
    </row>
    <row r="22" spans="1:9" ht="45.75" customHeight="1">
      <c r="A22" s="4" t="s">
        <v>134</v>
      </c>
      <c r="D22" s="87"/>
      <c r="E22" s="482" t="s">
        <v>39</v>
      </c>
      <c r="F22" s="482"/>
      <c r="G22" s="87"/>
      <c r="H22" s="323" t="s">
        <v>339</v>
      </c>
      <c r="I22" s="324"/>
    </row>
    <row r="23" spans="1:13" ht="12.75">
      <c r="A23" s="4" t="s">
        <v>539</v>
      </c>
      <c r="B23" s="4"/>
      <c r="C23" s="4"/>
      <c r="D23" s="19"/>
      <c r="E23" s="19"/>
      <c r="F23" s="482" t="s">
        <v>40</v>
      </c>
      <c r="G23" s="482"/>
      <c r="H23" s="47"/>
      <c r="I23" s="48"/>
      <c r="L23" s="39"/>
      <c r="M23" s="39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B1">
      <selection activeCell="I28" sqref="I28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10" ht="12.75">
      <c r="B1" s="4" t="s">
        <v>436</v>
      </c>
      <c r="C1" s="4"/>
      <c r="F1" s="164"/>
      <c r="G1" s="164"/>
      <c r="H1" s="164"/>
      <c r="I1" s="164"/>
      <c r="J1" s="164"/>
    </row>
    <row r="2" spans="2:10" ht="12.75">
      <c r="B2" s="4" t="s">
        <v>435</v>
      </c>
      <c r="C2" s="4"/>
      <c r="F2" s="164"/>
      <c r="G2" s="164"/>
      <c r="H2" s="164"/>
      <c r="I2" s="164"/>
      <c r="J2" s="164"/>
    </row>
    <row r="3" spans="2:10" ht="12.75">
      <c r="B3" s="4" t="s">
        <v>299</v>
      </c>
      <c r="C3" s="4"/>
      <c r="F3" s="164"/>
      <c r="G3" s="164"/>
      <c r="H3" s="164"/>
      <c r="I3" s="164"/>
      <c r="J3" s="164"/>
    </row>
    <row r="4" spans="2:10" ht="12.75">
      <c r="B4" s="4" t="s">
        <v>300</v>
      </c>
      <c r="C4" s="4"/>
      <c r="F4" s="164"/>
      <c r="G4" s="164"/>
      <c r="H4" s="164"/>
      <c r="I4" s="164"/>
      <c r="J4" s="164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481" t="s">
        <v>120</v>
      </c>
      <c r="C8" s="481"/>
      <c r="D8" s="481"/>
      <c r="E8" s="481"/>
      <c r="F8" s="481"/>
      <c r="G8" s="481"/>
    </row>
    <row r="9" spans="2:7" ht="13.5" customHeight="1">
      <c r="B9" s="334" t="s">
        <v>531</v>
      </c>
      <c r="C9" s="505"/>
      <c r="D9" s="505"/>
      <c r="E9" s="505"/>
      <c r="F9" s="505"/>
      <c r="G9" s="505"/>
    </row>
    <row r="11" spans="2:5" ht="12.75">
      <c r="B11" s="34" t="s">
        <v>397</v>
      </c>
      <c r="E11" s="35"/>
    </row>
    <row r="12" spans="2:7" ht="22.5">
      <c r="B12" s="6" t="s">
        <v>121</v>
      </c>
      <c r="C12" s="6" t="s">
        <v>129</v>
      </c>
      <c r="D12" s="6" t="s">
        <v>105</v>
      </c>
      <c r="E12" s="6" t="s">
        <v>122</v>
      </c>
      <c r="F12" s="6" t="s">
        <v>123</v>
      </c>
      <c r="G12" s="82" t="s">
        <v>398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44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4" t="s">
        <v>45</v>
      </c>
      <c r="C19" s="71"/>
      <c r="E19" s="506" t="s">
        <v>46</v>
      </c>
      <c r="F19" s="506"/>
      <c r="G19" s="506"/>
    </row>
    <row r="20" spans="2:7" ht="12.75">
      <c r="B20" s="493" t="s">
        <v>399</v>
      </c>
      <c r="C20" s="504"/>
      <c r="D20" s="504"/>
      <c r="E20" s="504"/>
      <c r="F20" s="504"/>
      <c r="G20" s="494"/>
    </row>
    <row r="21" spans="2:7" ht="22.5">
      <c r="B21" s="6" t="s">
        <v>121</v>
      </c>
      <c r="C21" s="82" t="s">
        <v>129</v>
      </c>
      <c r="D21" s="508" t="s">
        <v>400</v>
      </c>
      <c r="E21" s="478"/>
      <c r="F21" s="82" t="s">
        <v>401</v>
      </c>
      <c r="G21" s="6" t="s">
        <v>127</v>
      </c>
    </row>
    <row r="22" spans="2:7" ht="11.25" customHeight="1">
      <c r="B22" s="16">
        <v>1</v>
      </c>
      <c r="C22" s="16">
        <v>2</v>
      </c>
      <c r="D22" s="502">
        <v>3</v>
      </c>
      <c r="E22" s="503"/>
      <c r="F22" s="16">
        <v>4</v>
      </c>
      <c r="G22" s="16">
        <v>5</v>
      </c>
    </row>
    <row r="23" spans="2:7" ht="12.75">
      <c r="B23" s="16">
        <v>1</v>
      </c>
      <c r="C23" s="2"/>
      <c r="D23" s="502"/>
      <c r="E23" s="503"/>
      <c r="F23" s="2"/>
      <c r="G23" s="2"/>
    </row>
    <row r="24" spans="2:7" ht="12.75">
      <c r="B24" s="16">
        <v>2</v>
      </c>
      <c r="C24" s="2"/>
      <c r="D24" s="502"/>
      <c r="E24" s="503"/>
      <c r="F24" s="2"/>
      <c r="G24" s="2"/>
    </row>
    <row r="25" spans="2:7" ht="12.75">
      <c r="B25" s="16">
        <v>3</v>
      </c>
      <c r="C25" s="2"/>
      <c r="D25" s="502"/>
      <c r="E25" s="503"/>
      <c r="F25" s="2"/>
      <c r="G25" s="2"/>
    </row>
    <row r="26" spans="2:7" ht="12.75">
      <c r="B26" s="16">
        <v>4</v>
      </c>
      <c r="C26" s="80" t="s">
        <v>402</v>
      </c>
      <c r="D26" s="502"/>
      <c r="E26" s="503"/>
      <c r="F26" s="2"/>
      <c r="G26" s="2"/>
    </row>
    <row r="27" spans="2:7" ht="12.75">
      <c r="B27" s="493" t="s">
        <v>403</v>
      </c>
      <c r="C27" s="504"/>
      <c r="D27" s="504"/>
      <c r="E27" s="504"/>
      <c r="F27" s="504"/>
      <c r="G27" s="494"/>
    </row>
    <row r="28" spans="2:7" ht="22.5">
      <c r="B28" s="6" t="s">
        <v>121</v>
      </c>
      <c r="C28" s="82" t="s">
        <v>129</v>
      </c>
      <c r="D28" s="477" t="s">
        <v>124</v>
      </c>
      <c r="E28" s="478"/>
      <c r="F28" s="6" t="s">
        <v>125</v>
      </c>
      <c r="G28" s="6" t="s">
        <v>126</v>
      </c>
    </row>
    <row r="29" spans="2:7" ht="13.5" customHeight="1">
      <c r="B29" s="16">
        <v>1</v>
      </c>
      <c r="C29" s="16">
        <v>2</v>
      </c>
      <c r="D29" s="502">
        <v>3</v>
      </c>
      <c r="E29" s="503"/>
      <c r="F29" s="16">
        <v>4</v>
      </c>
      <c r="G29" s="16">
        <v>5</v>
      </c>
    </row>
    <row r="30" spans="2:7" ht="12.75">
      <c r="B30" s="16">
        <v>1</v>
      </c>
      <c r="C30" s="2"/>
      <c r="D30" s="502"/>
      <c r="E30" s="503"/>
      <c r="F30" s="2"/>
      <c r="G30" s="2"/>
    </row>
    <row r="31" spans="2:7" ht="12.75">
      <c r="B31" s="16">
        <v>2</v>
      </c>
      <c r="C31" s="2"/>
      <c r="D31" s="502"/>
      <c r="E31" s="503"/>
      <c r="F31" s="2"/>
      <c r="G31" s="2"/>
    </row>
    <row r="32" spans="2:7" ht="12.75">
      <c r="B32" s="16">
        <v>3</v>
      </c>
      <c r="C32" s="2"/>
      <c r="D32" s="502"/>
      <c r="E32" s="503"/>
      <c r="F32" s="2"/>
      <c r="G32" s="2"/>
    </row>
    <row r="33" spans="2:7" ht="12.75">
      <c r="B33" s="16">
        <v>4</v>
      </c>
      <c r="C33" s="2" t="s">
        <v>128</v>
      </c>
      <c r="D33" s="502"/>
      <c r="E33" s="503"/>
      <c r="F33" s="2"/>
      <c r="G33" s="2"/>
    </row>
    <row r="34" spans="2:7" ht="12.75">
      <c r="B34" s="493" t="s">
        <v>404</v>
      </c>
      <c r="C34" s="494"/>
      <c r="D34" s="475"/>
      <c r="E34" s="476"/>
      <c r="F34" s="1"/>
      <c r="G34" s="1"/>
    </row>
    <row r="36" spans="2:7" ht="12.75">
      <c r="B36" s="34" t="s">
        <v>405</v>
      </c>
      <c r="E36" s="506" t="s">
        <v>661</v>
      </c>
      <c r="F36" s="506"/>
      <c r="G36" s="506"/>
    </row>
    <row r="37" spans="2:8" ht="12.75">
      <c r="B37" s="509" t="s">
        <v>130</v>
      </c>
      <c r="C37" s="510"/>
      <c r="D37" s="511"/>
      <c r="E37" s="507" t="s">
        <v>131</v>
      </c>
      <c r="F37" s="507"/>
      <c r="G37" s="507" t="s">
        <v>132</v>
      </c>
      <c r="H37" s="507"/>
    </row>
    <row r="38" spans="2:8" ht="12.75">
      <c r="B38" s="477" t="s">
        <v>491</v>
      </c>
      <c r="C38" s="340"/>
      <c r="D38" s="341"/>
      <c r="E38" s="495">
        <v>50000</v>
      </c>
      <c r="F38" s="496"/>
      <c r="G38" s="477" t="s">
        <v>529</v>
      </c>
      <c r="H38" s="341"/>
    </row>
    <row r="39" spans="2:8" ht="12.75">
      <c r="B39" s="498" t="s">
        <v>489</v>
      </c>
      <c r="C39" s="499"/>
      <c r="D39" s="500"/>
      <c r="E39" s="486">
        <v>3510.21</v>
      </c>
      <c r="F39" s="486"/>
      <c r="G39" s="488" t="s">
        <v>530</v>
      </c>
      <c r="H39" s="489"/>
    </row>
    <row r="40" spans="2:8" ht="12.75">
      <c r="B40" s="498" t="s">
        <v>490</v>
      </c>
      <c r="C40" s="499"/>
      <c r="D40" s="500"/>
      <c r="E40" s="486">
        <v>0</v>
      </c>
      <c r="F40" s="486"/>
      <c r="G40" s="498" t="s">
        <v>437</v>
      </c>
      <c r="H40" s="489"/>
    </row>
    <row r="41" spans="2:8" ht="12.75">
      <c r="B41" s="488"/>
      <c r="C41" s="490"/>
      <c r="D41" s="489"/>
      <c r="E41" s="491"/>
      <c r="F41" s="492"/>
      <c r="G41" s="488"/>
      <c r="H41" s="489"/>
    </row>
    <row r="42" spans="2:8" ht="12.75">
      <c r="B42" s="95"/>
      <c r="C42" s="96"/>
      <c r="D42" s="97"/>
      <c r="E42" s="491"/>
      <c r="F42" s="492"/>
      <c r="G42" s="488"/>
      <c r="H42" s="489"/>
    </row>
    <row r="43" spans="2:8" ht="12.75">
      <c r="B43" s="498" t="s">
        <v>133</v>
      </c>
      <c r="C43" s="499"/>
      <c r="D43" s="500"/>
      <c r="E43" s="486">
        <f>E38+E39+E40+E41</f>
        <v>53510.21</v>
      </c>
      <c r="F43" s="486"/>
      <c r="G43" s="485"/>
      <c r="H43" s="485"/>
    </row>
    <row r="44" spans="2:8" ht="12.75">
      <c r="B44" s="475"/>
      <c r="C44" s="501"/>
      <c r="D44" s="476"/>
      <c r="E44" s="487"/>
      <c r="F44" s="487"/>
      <c r="G44" s="483"/>
      <c r="H44" s="484"/>
    </row>
    <row r="45" spans="7:8" ht="12.75">
      <c r="G45" s="5" t="s">
        <v>7</v>
      </c>
      <c r="H45" s="5"/>
    </row>
    <row r="46" spans="6:8" ht="12.75">
      <c r="F46" s="4"/>
      <c r="G46" s="88" t="s">
        <v>406</v>
      </c>
      <c r="H46" s="5"/>
    </row>
    <row r="47" spans="2:8" ht="12.75">
      <c r="B47" s="78" t="s">
        <v>134</v>
      </c>
      <c r="D47" s="497" t="s">
        <v>39</v>
      </c>
      <c r="E47" s="497"/>
      <c r="F47" s="93"/>
      <c r="G47" s="94"/>
      <c r="H47" s="94"/>
    </row>
    <row r="48" spans="2:8" ht="12.75">
      <c r="B48" s="4" t="s">
        <v>534</v>
      </c>
      <c r="C48" s="4"/>
      <c r="D48" s="92"/>
      <c r="E48" s="92"/>
      <c r="F48" s="92"/>
      <c r="G48" s="92"/>
      <c r="H48" s="92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D31:E31"/>
    <mergeCell ref="G39:H39"/>
    <mergeCell ref="B37:D37"/>
    <mergeCell ref="E40:F40"/>
    <mergeCell ref="E36:G36"/>
    <mergeCell ref="B39:D39"/>
    <mergeCell ref="B38:D38"/>
    <mergeCell ref="G38:H38"/>
    <mergeCell ref="G37:H37"/>
    <mergeCell ref="D32:E32"/>
    <mergeCell ref="D33:E33"/>
    <mergeCell ref="E37:F37"/>
    <mergeCell ref="G40:H40"/>
    <mergeCell ref="D21:E21"/>
    <mergeCell ref="D30:E30"/>
    <mergeCell ref="D22:E22"/>
    <mergeCell ref="D23:E23"/>
    <mergeCell ref="D24:E24"/>
    <mergeCell ref="D26:E26"/>
    <mergeCell ref="D29:E29"/>
    <mergeCell ref="D25:E25"/>
    <mergeCell ref="D28:E28"/>
    <mergeCell ref="B27:G27"/>
    <mergeCell ref="B8:G8"/>
    <mergeCell ref="B9:G9"/>
    <mergeCell ref="E19:G19"/>
    <mergeCell ref="B20:G20"/>
    <mergeCell ref="B34:C34"/>
    <mergeCell ref="D34:E34"/>
    <mergeCell ref="E38:F38"/>
    <mergeCell ref="D47:E47"/>
    <mergeCell ref="B43:D43"/>
    <mergeCell ref="B44:D44"/>
    <mergeCell ref="B40:D40"/>
    <mergeCell ref="E39:F39"/>
    <mergeCell ref="G44:H44"/>
    <mergeCell ref="G43:H43"/>
    <mergeCell ref="E43:F43"/>
    <mergeCell ref="E44:F44"/>
    <mergeCell ref="G42:H42"/>
    <mergeCell ref="B41:D41"/>
    <mergeCell ref="E41:F41"/>
    <mergeCell ref="E42:F42"/>
    <mergeCell ref="G41:H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H40" sqref="H40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320" t="s">
        <v>136</v>
      </c>
      <c r="B7" s="320"/>
      <c r="C7" s="320"/>
      <c r="D7" s="320"/>
      <c r="E7" s="320"/>
    </row>
    <row r="8" spans="1:5" ht="14.25" customHeight="1">
      <c r="A8" s="321" t="s">
        <v>137</v>
      </c>
      <c r="B8" s="321"/>
      <c r="C8" s="321"/>
      <c r="D8" s="321"/>
      <c r="E8" s="321"/>
    </row>
    <row r="9" spans="1:5" ht="14.25" customHeight="1">
      <c r="A9" s="321" t="s">
        <v>532</v>
      </c>
      <c r="B9" s="321"/>
      <c r="C9" s="321"/>
      <c r="D9" s="321"/>
      <c r="E9" s="321"/>
    </row>
    <row r="10" ht="12.75">
      <c r="E10" s="4" t="s">
        <v>9</v>
      </c>
    </row>
    <row r="11" spans="1:5" ht="33.75">
      <c r="A11" s="82" t="s">
        <v>340</v>
      </c>
      <c r="B11" s="82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2"/>
      <c r="B13" s="26" t="s">
        <v>191</v>
      </c>
      <c r="C13" s="7">
        <v>201</v>
      </c>
      <c r="D13" s="36"/>
      <c r="E13" s="72"/>
    </row>
    <row r="14" spans="1:5" ht="12.75">
      <c r="A14" s="6"/>
      <c r="B14" s="26" t="s">
        <v>349</v>
      </c>
      <c r="C14" s="9" t="s">
        <v>47</v>
      </c>
      <c r="D14" s="29">
        <f>SUM(D15+D16+D17+D18)</f>
        <v>10362</v>
      </c>
      <c r="E14" s="29">
        <f>SUM(E15:E18)</f>
        <v>138288</v>
      </c>
    </row>
    <row r="15" spans="1:8" ht="12.75">
      <c r="A15" s="6">
        <v>700</v>
      </c>
      <c r="B15" s="2" t="s">
        <v>138</v>
      </c>
      <c r="C15" s="9" t="s">
        <v>48</v>
      </c>
      <c r="D15" s="37"/>
      <c r="E15" s="37">
        <v>127836</v>
      </c>
      <c r="H15" s="33"/>
    </row>
    <row r="16" spans="1:5" ht="12.75">
      <c r="A16" s="6">
        <v>701</v>
      </c>
      <c r="B16" s="83" t="s">
        <v>341</v>
      </c>
      <c r="C16" s="9" t="s">
        <v>49</v>
      </c>
      <c r="D16" s="37">
        <v>10362</v>
      </c>
      <c r="E16" s="37">
        <v>10452</v>
      </c>
    </row>
    <row r="17" spans="1:5" ht="15.75" customHeight="1">
      <c r="A17" s="6">
        <v>702</v>
      </c>
      <c r="B17" s="83" t="s">
        <v>342</v>
      </c>
      <c r="C17" s="81" t="s">
        <v>50</v>
      </c>
      <c r="D17" s="37"/>
      <c r="E17" s="37"/>
    </row>
    <row r="18" spans="1:5" ht="12.75">
      <c r="A18" s="6">
        <v>709</v>
      </c>
      <c r="B18" s="49" t="s">
        <v>139</v>
      </c>
      <c r="C18" s="9" t="s">
        <v>51</v>
      </c>
      <c r="D18" s="37"/>
      <c r="E18" s="37"/>
    </row>
    <row r="19" spans="1:5" ht="12.75">
      <c r="A19" s="6"/>
      <c r="B19" s="50" t="s">
        <v>343</v>
      </c>
      <c r="C19" s="9" t="s">
        <v>52</v>
      </c>
      <c r="D19" s="37">
        <f>D20+D21</f>
        <v>0</v>
      </c>
      <c r="E19" s="37">
        <f>SUM(E20:E22)</f>
        <v>0</v>
      </c>
    </row>
    <row r="20" spans="1:5" ht="12.75">
      <c r="A20" s="6">
        <v>710</v>
      </c>
      <c r="B20" s="55" t="s">
        <v>140</v>
      </c>
      <c r="C20" s="9" t="s">
        <v>53</v>
      </c>
      <c r="D20" s="29"/>
      <c r="E20" s="29"/>
    </row>
    <row r="21" spans="1:5" ht="12.75">
      <c r="A21" s="6">
        <v>711</v>
      </c>
      <c r="B21" s="3" t="s">
        <v>141</v>
      </c>
      <c r="C21" s="9" t="s">
        <v>54</v>
      </c>
      <c r="D21" s="29"/>
      <c r="E21" s="29"/>
    </row>
    <row r="22" spans="1:5" ht="12.75" customHeight="1">
      <c r="A22" s="6">
        <v>719</v>
      </c>
      <c r="B22" s="84" t="s">
        <v>344</v>
      </c>
      <c r="C22" s="81" t="s">
        <v>55</v>
      </c>
      <c r="D22" s="37"/>
      <c r="E22" s="37"/>
    </row>
    <row r="23" spans="1:5" ht="12.75">
      <c r="A23" s="53">
        <v>73</v>
      </c>
      <c r="B23" s="26" t="s">
        <v>348</v>
      </c>
      <c r="C23" s="81" t="s">
        <v>56</v>
      </c>
      <c r="D23" s="37">
        <f>SUM(D24+D25+D26+D27+D28+D29+D30)</f>
        <v>82738</v>
      </c>
      <c r="E23" s="37">
        <f>SUM(E24:E30)</f>
        <v>88401</v>
      </c>
    </row>
    <row r="24" spans="1:5" ht="12.75">
      <c r="A24" s="6">
        <v>600</v>
      </c>
      <c r="B24" s="2" t="s">
        <v>142</v>
      </c>
      <c r="C24" s="81" t="s">
        <v>57</v>
      </c>
      <c r="D24" s="37">
        <v>78434</v>
      </c>
      <c r="E24" s="37">
        <v>82734</v>
      </c>
    </row>
    <row r="25" spans="1:5" ht="12.75">
      <c r="A25" s="6">
        <v>601</v>
      </c>
      <c r="B25" s="2" t="s">
        <v>143</v>
      </c>
      <c r="C25" s="81" t="s">
        <v>58</v>
      </c>
      <c r="D25" s="37"/>
      <c r="E25" s="37"/>
    </row>
    <row r="26" spans="1:5" ht="12.75">
      <c r="A26" s="6">
        <v>602</v>
      </c>
      <c r="B26" s="49" t="s">
        <v>144</v>
      </c>
      <c r="C26" s="81" t="s">
        <v>59</v>
      </c>
      <c r="D26" s="37"/>
      <c r="E26" s="37"/>
    </row>
    <row r="27" spans="1:5" ht="12.75">
      <c r="A27" s="6">
        <v>603</v>
      </c>
      <c r="B27" s="2" t="s">
        <v>145</v>
      </c>
      <c r="C27" s="81" t="s">
        <v>60</v>
      </c>
      <c r="D27" s="37"/>
      <c r="E27" s="37"/>
    </row>
    <row r="28" spans="1:5" ht="12.75">
      <c r="A28" s="6">
        <v>605</v>
      </c>
      <c r="B28" s="49" t="s">
        <v>146</v>
      </c>
      <c r="C28" s="81" t="s">
        <v>61</v>
      </c>
      <c r="D28" s="37">
        <v>3486</v>
      </c>
      <c r="E28" s="37">
        <v>3677</v>
      </c>
    </row>
    <row r="29" spans="1:5" ht="12.75">
      <c r="A29" s="6">
        <v>607</v>
      </c>
      <c r="B29" s="49" t="s">
        <v>147</v>
      </c>
      <c r="C29" s="81" t="s">
        <v>62</v>
      </c>
      <c r="D29" s="37"/>
      <c r="E29" s="37"/>
    </row>
    <row r="30" spans="1:5" ht="22.5">
      <c r="A30" s="6" t="s">
        <v>149</v>
      </c>
      <c r="B30" s="49" t="s">
        <v>148</v>
      </c>
      <c r="C30" s="81" t="s">
        <v>63</v>
      </c>
      <c r="D30" s="37">
        <f>449+369</f>
        <v>818</v>
      </c>
      <c r="E30" s="37">
        <v>1990</v>
      </c>
    </row>
    <row r="31" spans="1:5" ht="12.75">
      <c r="A31" s="6"/>
      <c r="B31" s="26" t="s">
        <v>345</v>
      </c>
      <c r="C31" s="81" t="s">
        <v>64</v>
      </c>
      <c r="D31" s="29">
        <f>SUM(D32+D33+D34)</f>
        <v>0</v>
      </c>
      <c r="E31" s="29">
        <f>SUM(E32:E34)</f>
        <v>0</v>
      </c>
    </row>
    <row r="32" spans="1:5" ht="12.75">
      <c r="A32" s="6">
        <v>610</v>
      </c>
      <c r="B32" s="2" t="s">
        <v>150</v>
      </c>
      <c r="C32" s="81" t="s">
        <v>65</v>
      </c>
      <c r="D32" s="29"/>
      <c r="E32" s="29"/>
    </row>
    <row r="33" spans="1:5" ht="12.75">
      <c r="A33" s="6">
        <v>611</v>
      </c>
      <c r="B33" s="80" t="s">
        <v>346</v>
      </c>
      <c r="C33" s="81" t="s">
        <v>66</v>
      </c>
      <c r="D33" s="29"/>
      <c r="E33" s="29"/>
    </row>
    <row r="34" spans="1:5" ht="12.75">
      <c r="A34" s="6">
        <v>619</v>
      </c>
      <c r="B34" s="80" t="s">
        <v>347</v>
      </c>
      <c r="C34" s="81" t="s">
        <v>67</v>
      </c>
      <c r="D34" s="29"/>
      <c r="E34" s="29"/>
    </row>
    <row r="35" spans="1:5" ht="22.5">
      <c r="A35" s="6"/>
      <c r="B35" s="40" t="s">
        <v>350</v>
      </c>
      <c r="C35" s="81" t="s">
        <v>68</v>
      </c>
      <c r="D35" s="29"/>
      <c r="E35" s="29">
        <f>E14-E23</f>
        <v>49887</v>
      </c>
    </row>
    <row r="36" spans="1:5" ht="12.75">
      <c r="A36" s="6"/>
      <c r="B36" s="80" t="s">
        <v>351</v>
      </c>
      <c r="C36" s="81" t="s">
        <v>69</v>
      </c>
      <c r="D36" s="29">
        <f>D23-D14</f>
        <v>72376</v>
      </c>
      <c r="E36" s="29"/>
    </row>
    <row r="37" spans="1:5" ht="12.75">
      <c r="A37" s="6"/>
      <c r="B37" s="26" t="s">
        <v>352</v>
      </c>
      <c r="C37" s="81" t="s">
        <v>70</v>
      </c>
      <c r="D37" s="29"/>
      <c r="E37" s="29">
        <f>SUM(E38+E39)</f>
        <v>0</v>
      </c>
    </row>
    <row r="38" spans="1:5" ht="12.75">
      <c r="A38" s="6">
        <v>730</v>
      </c>
      <c r="B38" s="2" t="s">
        <v>151</v>
      </c>
      <c r="C38" s="81" t="s">
        <v>71</v>
      </c>
      <c r="D38" s="29"/>
      <c r="E38" s="29"/>
    </row>
    <row r="39" spans="1:5" ht="12.75">
      <c r="A39" s="6">
        <v>731</v>
      </c>
      <c r="B39" s="3" t="s">
        <v>152</v>
      </c>
      <c r="C39" s="81" t="s">
        <v>72</v>
      </c>
      <c r="D39" s="29"/>
      <c r="E39" s="29"/>
    </row>
    <row r="40" spans="1:5" ht="12.75">
      <c r="A40" s="6"/>
      <c r="B40" s="26" t="s">
        <v>353</v>
      </c>
      <c r="C40" s="81" t="s">
        <v>73</v>
      </c>
      <c r="D40" s="29"/>
      <c r="E40" s="29">
        <f>E41+E42</f>
        <v>0</v>
      </c>
    </row>
    <row r="41" spans="1:5" ht="12.75">
      <c r="A41" s="6">
        <v>630</v>
      </c>
      <c r="B41" s="2" t="s">
        <v>153</v>
      </c>
      <c r="C41" s="81" t="s">
        <v>74</v>
      </c>
      <c r="D41" s="29"/>
      <c r="E41" s="29"/>
    </row>
    <row r="42" spans="1:5" ht="12.75">
      <c r="A42" s="54">
        <v>631</v>
      </c>
      <c r="B42" s="2" t="s">
        <v>154</v>
      </c>
      <c r="C42" s="81" t="s">
        <v>75</v>
      </c>
      <c r="D42" s="29"/>
      <c r="E42" s="29"/>
    </row>
    <row r="43" spans="1:5" ht="33.75" customHeight="1">
      <c r="A43" s="6"/>
      <c r="B43" s="40" t="s">
        <v>354</v>
      </c>
      <c r="C43" s="81" t="s">
        <v>76</v>
      </c>
      <c r="D43" s="44">
        <f>D35</f>
        <v>0</v>
      </c>
      <c r="E43" s="44">
        <f>E35</f>
        <v>49887</v>
      </c>
    </row>
    <row r="44" spans="1:5" ht="22.5">
      <c r="A44" s="6"/>
      <c r="B44" s="83" t="s">
        <v>355</v>
      </c>
      <c r="C44" s="81" t="s">
        <v>77</v>
      </c>
      <c r="D44" s="44">
        <f>D36</f>
        <v>72376</v>
      </c>
      <c r="E44" s="44">
        <f>E36-E37</f>
        <v>0</v>
      </c>
    </row>
    <row r="45" spans="1:5" ht="12.75">
      <c r="A45" s="6"/>
      <c r="B45" s="26" t="s">
        <v>155</v>
      </c>
      <c r="C45" s="81" t="s">
        <v>167</v>
      </c>
      <c r="D45" s="44"/>
      <c r="E45" s="44"/>
    </row>
    <row r="46" spans="1:5" ht="12.75">
      <c r="A46" s="6">
        <v>821</v>
      </c>
      <c r="B46" s="2" t="s">
        <v>156</v>
      </c>
      <c r="C46" s="81" t="s">
        <v>168</v>
      </c>
      <c r="D46" s="29"/>
      <c r="E46" s="29"/>
    </row>
    <row r="47" spans="1:5" ht="12.75">
      <c r="A47" s="6" t="s">
        <v>157</v>
      </c>
      <c r="B47" s="2" t="s">
        <v>158</v>
      </c>
      <c r="C47" s="81" t="s">
        <v>169</v>
      </c>
      <c r="D47" s="29"/>
      <c r="E47" s="29"/>
    </row>
    <row r="48" spans="1:5" ht="12.75">
      <c r="A48" s="6" t="s">
        <v>157</v>
      </c>
      <c r="B48" s="2" t="s">
        <v>159</v>
      </c>
      <c r="C48" s="81" t="s">
        <v>170</v>
      </c>
      <c r="D48" s="29"/>
      <c r="E48" s="29"/>
    </row>
    <row r="49" spans="1:5" ht="27.75" customHeight="1">
      <c r="A49" s="6"/>
      <c r="B49" s="40" t="s">
        <v>356</v>
      </c>
      <c r="C49" s="81" t="s">
        <v>171</v>
      </c>
      <c r="D49" s="29">
        <f>D43</f>
        <v>0</v>
      </c>
      <c r="E49" s="29">
        <f>E43</f>
        <v>49887</v>
      </c>
    </row>
    <row r="50" spans="1:5" ht="12.75">
      <c r="A50" s="6"/>
      <c r="B50" s="80" t="s">
        <v>357</v>
      </c>
      <c r="C50" s="81" t="s">
        <v>172</v>
      </c>
      <c r="D50" s="29">
        <f>D44+D46</f>
        <v>72376</v>
      </c>
      <c r="E50" s="29">
        <f>E44+E46</f>
        <v>0</v>
      </c>
    </row>
    <row r="51" spans="1:5" ht="22.5">
      <c r="A51" s="6"/>
      <c r="B51" s="40" t="s">
        <v>358</v>
      </c>
      <c r="C51" s="81" t="s">
        <v>173</v>
      </c>
      <c r="D51" s="29">
        <f>SUM(D52+D53+D54+D55+D56)</f>
        <v>219022</v>
      </c>
      <c r="E51" s="29">
        <f>SUM(E52:E56)</f>
        <v>626067</v>
      </c>
    </row>
    <row r="52" spans="1:5" ht="12.75">
      <c r="A52" s="6">
        <v>720</v>
      </c>
      <c r="B52" s="2" t="s">
        <v>160</v>
      </c>
      <c r="C52" s="81" t="s">
        <v>174</v>
      </c>
      <c r="D52" s="29">
        <v>219022</v>
      </c>
      <c r="E52" s="29">
        <v>626067</v>
      </c>
    </row>
    <row r="53" spans="1:5" ht="22.5">
      <c r="A53" s="6">
        <v>721</v>
      </c>
      <c r="B53" s="51" t="s">
        <v>161</v>
      </c>
      <c r="C53" s="81" t="s">
        <v>175</v>
      </c>
      <c r="D53" s="29"/>
      <c r="E53" s="29"/>
    </row>
    <row r="54" spans="1:5" ht="22.5">
      <c r="A54" s="6">
        <v>722</v>
      </c>
      <c r="B54" s="51" t="s">
        <v>162</v>
      </c>
      <c r="C54" s="81" t="s">
        <v>176</v>
      </c>
      <c r="D54" s="29"/>
      <c r="E54" s="29"/>
    </row>
    <row r="55" spans="1:5" ht="12.75">
      <c r="A55" s="54">
        <v>723</v>
      </c>
      <c r="B55" s="51" t="s">
        <v>359</v>
      </c>
      <c r="C55" s="81" t="s">
        <v>177</v>
      </c>
      <c r="D55" s="29"/>
      <c r="E55" s="29"/>
    </row>
    <row r="56" spans="1:5" ht="12.75">
      <c r="A56" s="6">
        <v>729</v>
      </c>
      <c r="B56" s="80" t="s">
        <v>360</v>
      </c>
      <c r="C56" s="81" t="s">
        <v>178</v>
      </c>
      <c r="D56" s="29"/>
      <c r="E56" s="29"/>
    </row>
    <row r="57" spans="1:5" ht="12.75">
      <c r="A57" s="6"/>
      <c r="B57" s="40" t="s">
        <v>361</v>
      </c>
      <c r="C57" s="81" t="s">
        <v>179</v>
      </c>
      <c r="D57" s="29">
        <f>SUM(D58+D59+D60+D61+D62)</f>
        <v>456564</v>
      </c>
      <c r="E57" s="29">
        <f>SUM(E58:E62)</f>
        <v>651923</v>
      </c>
    </row>
    <row r="58" spans="1:5" ht="12.75">
      <c r="A58" s="6">
        <v>620</v>
      </c>
      <c r="B58" s="51" t="s">
        <v>163</v>
      </c>
      <c r="C58" s="81" t="s">
        <v>180</v>
      </c>
      <c r="D58" s="29">
        <v>456564</v>
      </c>
      <c r="E58" s="29">
        <v>651923</v>
      </c>
    </row>
    <row r="59" spans="1:5" ht="22.5">
      <c r="A59" s="54">
        <v>621</v>
      </c>
      <c r="B59" s="51" t="s">
        <v>164</v>
      </c>
      <c r="C59" s="81" t="s">
        <v>181</v>
      </c>
      <c r="D59" s="29"/>
      <c r="E59" s="29"/>
    </row>
    <row r="60" spans="1:5" ht="22.5">
      <c r="A60" s="6">
        <v>622</v>
      </c>
      <c r="B60" s="51" t="s">
        <v>362</v>
      </c>
      <c r="C60" s="81" t="s">
        <v>182</v>
      </c>
      <c r="D60" s="29"/>
      <c r="E60" s="29"/>
    </row>
    <row r="61" spans="1:5" ht="12.75">
      <c r="A61" s="6">
        <v>623</v>
      </c>
      <c r="B61" s="51" t="s">
        <v>363</v>
      </c>
      <c r="C61" s="81" t="s">
        <v>183</v>
      </c>
      <c r="D61" s="29"/>
      <c r="E61" s="29"/>
    </row>
    <row r="62" spans="1:5" ht="12.75">
      <c r="A62" s="6">
        <v>629</v>
      </c>
      <c r="B62" s="51" t="s">
        <v>364</v>
      </c>
      <c r="C62" s="81" t="s">
        <v>184</v>
      </c>
      <c r="D62" s="29"/>
      <c r="E62" s="29"/>
    </row>
    <row r="63" spans="1:5" ht="22.5">
      <c r="A63" s="54"/>
      <c r="B63" s="40" t="s">
        <v>365</v>
      </c>
      <c r="C63" s="81" t="s">
        <v>185</v>
      </c>
      <c r="D63" s="29"/>
      <c r="E63" s="29"/>
    </row>
    <row r="64" spans="1:5" ht="12.75">
      <c r="A64" s="6"/>
      <c r="B64" s="51" t="s">
        <v>366</v>
      </c>
      <c r="C64" s="81" t="s">
        <v>186</v>
      </c>
      <c r="D64" s="29">
        <f>D57-D51</f>
        <v>237542</v>
      </c>
      <c r="E64" s="29">
        <f>E57-E51</f>
        <v>25856</v>
      </c>
    </row>
    <row r="65" spans="1:5" ht="33.75">
      <c r="A65" s="6"/>
      <c r="B65" s="40" t="s">
        <v>367</v>
      </c>
      <c r="C65" s="81" t="s">
        <v>187</v>
      </c>
      <c r="D65" s="29"/>
      <c r="E65" s="29">
        <f>E49-E64</f>
        <v>24031</v>
      </c>
    </row>
    <row r="66" spans="1:5" ht="12.75">
      <c r="A66" s="6"/>
      <c r="B66" s="51" t="s">
        <v>368</v>
      </c>
      <c r="C66" s="81" t="s">
        <v>188</v>
      </c>
      <c r="D66" s="29">
        <f>D50+D64</f>
        <v>309918</v>
      </c>
      <c r="E66" s="29"/>
    </row>
    <row r="67" spans="1:5" ht="12.75">
      <c r="A67" s="6"/>
      <c r="B67" s="51" t="s">
        <v>165</v>
      </c>
      <c r="C67" s="81" t="s">
        <v>189</v>
      </c>
      <c r="D67" s="29"/>
      <c r="E67" s="29"/>
    </row>
    <row r="68" spans="1:5" ht="12.75">
      <c r="A68" s="54"/>
      <c r="B68" s="51" t="s">
        <v>166</v>
      </c>
      <c r="C68" s="81" t="s">
        <v>190</v>
      </c>
      <c r="D68" s="29"/>
      <c r="E68" s="29"/>
    </row>
    <row r="69" spans="5:10" ht="12.75">
      <c r="E69" s="42"/>
      <c r="F69" s="4"/>
      <c r="G69" s="4"/>
      <c r="H69" s="4"/>
      <c r="I69" s="4"/>
      <c r="J69" s="4"/>
    </row>
    <row r="70" spans="1:10" ht="26.25" customHeight="1">
      <c r="A70" s="4" t="s">
        <v>134</v>
      </c>
      <c r="B70" s="322" t="s">
        <v>135</v>
      </c>
      <c r="C70" s="322"/>
      <c r="D70" s="323" t="s">
        <v>339</v>
      </c>
      <c r="E70" s="324"/>
      <c r="F70" s="4"/>
      <c r="G70" s="4"/>
      <c r="H70" s="4"/>
      <c r="I70" s="4"/>
      <c r="J70" s="4"/>
    </row>
    <row r="71" spans="1:10" ht="12.75">
      <c r="A71" s="4" t="s">
        <v>533</v>
      </c>
      <c r="F71" s="4"/>
      <c r="G71" s="4"/>
      <c r="H71" s="4"/>
      <c r="I71" s="4"/>
      <c r="J71" s="4"/>
    </row>
    <row r="72" spans="4:10" ht="12.75">
      <c r="D72" s="47"/>
      <c r="E72" s="48"/>
      <c r="F72" s="4"/>
      <c r="G72" s="4"/>
      <c r="H72" s="4"/>
      <c r="I72" s="4"/>
      <c r="J72" s="4"/>
    </row>
    <row r="73" spans="4:10" ht="12.75">
      <c r="D73" s="41"/>
      <c r="E73" s="42"/>
      <c r="F73" s="4"/>
      <c r="G73" s="4"/>
      <c r="H73" s="4"/>
      <c r="I73" s="4"/>
      <c r="J73" s="4"/>
    </row>
    <row r="77" ht="12.75">
      <c r="D77" s="64"/>
    </row>
    <row r="78" ht="12.75">
      <c r="D78" s="64"/>
    </row>
    <row r="79" ht="12.75">
      <c r="D79" s="64"/>
    </row>
    <row r="80" ht="12.75">
      <c r="D80" s="6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320" t="s">
        <v>11</v>
      </c>
      <c r="B8" s="320"/>
      <c r="C8" s="320"/>
      <c r="D8" s="320"/>
      <c r="E8" s="320"/>
    </row>
    <row r="9" spans="1:5" ht="12.75">
      <c r="A9" s="320" t="s">
        <v>658</v>
      </c>
      <c r="B9" s="320"/>
      <c r="C9" s="320"/>
      <c r="D9" s="320"/>
      <c r="E9" s="320"/>
    </row>
    <row r="10" ht="12.75">
      <c r="E10" s="4" t="s">
        <v>9</v>
      </c>
    </row>
    <row r="11" spans="1:5" ht="22.5">
      <c r="A11" s="6" t="s">
        <v>78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6">
        <f>SUM(D14+D15+D16)</f>
        <v>-385607</v>
      </c>
      <c r="E13" s="36">
        <f>SUM(E14:E17)</f>
        <v>191681</v>
      </c>
    </row>
    <row r="14" spans="1:5" ht="12.75">
      <c r="A14" s="7">
        <v>2</v>
      </c>
      <c r="B14" s="2" t="s">
        <v>10</v>
      </c>
      <c r="C14" s="7">
        <v>302</v>
      </c>
      <c r="D14" s="29">
        <v>-72376</v>
      </c>
      <c r="E14" s="29">
        <v>49887</v>
      </c>
    </row>
    <row r="15" spans="1:7" ht="12.75">
      <c r="A15" s="7">
        <v>3</v>
      </c>
      <c r="B15" s="2" t="s">
        <v>79</v>
      </c>
      <c r="C15" s="7">
        <v>303</v>
      </c>
      <c r="D15" s="29">
        <v>-237542</v>
      </c>
      <c r="E15" s="29">
        <v>-25858</v>
      </c>
      <c r="G15" s="32"/>
    </row>
    <row r="16" spans="1:5" ht="12.75">
      <c r="A16" s="7">
        <v>4</v>
      </c>
      <c r="B16" s="3" t="s">
        <v>80</v>
      </c>
      <c r="C16" s="7">
        <v>304</v>
      </c>
      <c r="D16" s="29">
        <v>-75689</v>
      </c>
      <c r="E16" s="29">
        <v>167652</v>
      </c>
    </row>
    <row r="17" spans="1:5" ht="12.75">
      <c r="A17" s="7">
        <v>5</v>
      </c>
      <c r="B17" s="85" t="s">
        <v>369</v>
      </c>
      <c r="C17" s="7">
        <v>305</v>
      </c>
      <c r="D17" s="29"/>
      <c r="E17" s="29">
        <v>0</v>
      </c>
    </row>
    <row r="18" spans="1:5" ht="22.5">
      <c r="A18" s="7">
        <v>6</v>
      </c>
      <c r="B18" s="86" t="s">
        <v>370</v>
      </c>
      <c r="C18" s="7">
        <v>306</v>
      </c>
      <c r="D18" s="29"/>
      <c r="E18" s="29"/>
    </row>
    <row r="19" spans="1:8" ht="22.5">
      <c r="A19" s="7">
        <v>7</v>
      </c>
      <c r="B19" s="27" t="s">
        <v>371</v>
      </c>
      <c r="C19" s="7">
        <v>307</v>
      </c>
      <c r="D19" s="29">
        <f>D20-D21</f>
        <v>-58330</v>
      </c>
      <c r="E19" s="29">
        <f>E20-E21</f>
        <v>-130751</v>
      </c>
      <c r="G19" s="32"/>
      <c r="H19" s="32"/>
    </row>
    <row r="20" spans="1:5" ht="12.75">
      <c r="A20" s="7">
        <v>8</v>
      </c>
      <c r="B20" s="80" t="s">
        <v>372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81</v>
      </c>
      <c r="C21" s="7">
        <v>309</v>
      </c>
      <c r="D21" s="29">
        <v>58330</v>
      </c>
      <c r="E21" s="29">
        <v>130751</v>
      </c>
    </row>
    <row r="22" spans="1:5" ht="22.5">
      <c r="A22" s="7"/>
      <c r="B22" s="160" t="s">
        <v>429</v>
      </c>
      <c r="C22" s="7"/>
      <c r="D22" s="29"/>
      <c r="E22" s="29"/>
    </row>
    <row r="23" spans="1:5" ht="15.75" customHeight="1">
      <c r="A23" s="7"/>
      <c r="B23" s="161" t="s">
        <v>430</v>
      </c>
      <c r="C23" s="7"/>
      <c r="D23" s="29"/>
      <c r="E23" s="29"/>
    </row>
    <row r="24" spans="1:5" ht="15" customHeight="1">
      <c r="A24" s="7"/>
      <c r="B24" s="161" t="s">
        <v>431</v>
      </c>
      <c r="C24" s="7"/>
      <c r="D24" s="29"/>
      <c r="E24" s="29"/>
    </row>
    <row r="25" spans="1:5" ht="12.75">
      <c r="A25" s="7">
        <v>10</v>
      </c>
      <c r="B25" s="80" t="s">
        <v>373</v>
      </c>
      <c r="C25" s="7">
        <v>310</v>
      </c>
      <c r="D25" s="29"/>
      <c r="E25" s="29"/>
    </row>
    <row r="26" spans="1:5" ht="12.75">
      <c r="A26" s="7">
        <v>11</v>
      </c>
      <c r="B26" s="26" t="s">
        <v>374</v>
      </c>
      <c r="C26" s="7">
        <v>311</v>
      </c>
      <c r="D26" s="29">
        <f>D19+D13</f>
        <v>-443937</v>
      </c>
      <c r="E26" s="29">
        <f>E13+E20-E21</f>
        <v>60930</v>
      </c>
    </row>
    <row r="27" spans="1:5" ht="12.75">
      <c r="A27" s="7">
        <v>12</v>
      </c>
      <c r="B27" s="26" t="s">
        <v>82</v>
      </c>
      <c r="C27" s="7">
        <v>312</v>
      </c>
      <c r="D27" s="29"/>
      <c r="E27" s="29"/>
    </row>
    <row r="28" spans="1:8" ht="12.75">
      <c r="A28" s="7">
        <v>13</v>
      </c>
      <c r="B28" s="2" t="s">
        <v>83</v>
      </c>
      <c r="C28" s="7">
        <v>313</v>
      </c>
      <c r="D28" s="29">
        <f>'bilans stanja'!F54</f>
        <v>11961257</v>
      </c>
      <c r="E28" s="29">
        <v>12042537</v>
      </c>
      <c r="G28" s="32"/>
      <c r="H28" s="32"/>
    </row>
    <row r="29" spans="1:5" ht="12.75">
      <c r="A29" s="7">
        <v>14</v>
      </c>
      <c r="B29" s="2" t="s">
        <v>84</v>
      </c>
      <c r="C29" s="7">
        <v>314</v>
      </c>
      <c r="D29" s="29">
        <f>SUM('bilans stanja'!E54)</f>
        <v>11517320</v>
      </c>
      <c r="E29" s="29">
        <v>12103467</v>
      </c>
    </row>
    <row r="30" spans="1:5" ht="12.75">
      <c r="A30" s="7">
        <v>15</v>
      </c>
      <c r="B30" s="26" t="s">
        <v>85</v>
      </c>
      <c r="C30" s="7">
        <v>315</v>
      </c>
      <c r="D30" s="29"/>
      <c r="E30" s="29"/>
    </row>
    <row r="31" spans="1:5" ht="12.75">
      <c r="A31" s="7">
        <v>16</v>
      </c>
      <c r="B31" s="2" t="s">
        <v>89</v>
      </c>
      <c r="C31" s="7">
        <v>316</v>
      </c>
      <c r="D31" s="29">
        <v>72672654</v>
      </c>
      <c r="E31" s="29">
        <v>74277342</v>
      </c>
    </row>
    <row r="32" spans="1:5" ht="12.75">
      <c r="A32" s="7">
        <v>17</v>
      </c>
      <c r="B32" s="2" t="s">
        <v>86</v>
      </c>
      <c r="C32" s="7">
        <v>317</v>
      </c>
      <c r="D32" s="29"/>
      <c r="E32" s="29"/>
    </row>
    <row r="33" spans="1:5" ht="12.75">
      <c r="A33" s="7">
        <v>18</v>
      </c>
      <c r="B33" s="2" t="s">
        <v>87</v>
      </c>
      <c r="C33" s="7">
        <v>318</v>
      </c>
      <c r="D33" s="29">
        <v>357206</v>
      </c>
      <c r="E33" s="29">
        <v>781022</v>
      </c>
    </row>
    <row r="34" spans="1:5" ht="12.75">
      <c r="A34" s="7">
        <v>19</v>
      </c>
      <c r="B34" s="3" t="s">
        <v>88</v>
      </c>
      <c r="C34" s="7">
        <v>319</v>
      </c>
      <c r="D34" s="29">
        <f>D31+D32-D33</f>
        <v>72315448</v>
      </c>
      <c r="E34" s="29">
        <f>E31+E32-E33</f>
        <v>73496320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2" t="s">
        <v>134</v>
      </c>
      <c r="B37" s="322" t="s">
        <v>135</v>
      </c>
      <c r="C37" s="322"/>
      <c r="D37" s="323" t="s">
        <v>339</v>
      </c>
      <c r="E37" s="324"/>
      <c r="F37" s="4"/>
      <c r="G37" s="4"/>
      <c r="H37" s="4"/>
      <c r="I37" s="4"/>
      <c r="J37" s="4"/>
    </row>
    <row r="38" spans="1:10" ht="12.75">
      <c r="A38" s="4" t="s">
        <v>534</v>
      </c>
      <c r="F38" s="4"/>
      <c r="G38" s="4"/>
      <c r="H38" s="4"/>
      <c r="I38" s="4"/>
      <c r="J38" s="4"/>
    </row>
    <row r="39" spans="2:10" ht="12.75">
      <c r="B39" s="46"/>
      <c r="D39" s="47"/>
      <c r="E39" s="48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H35" sqref="H35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  <col min="8" max="8" width="9.710937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7" ht="12.75">
      <c r="B7" s="89"/>
    </row>
    <row r="8" spans="1:5" ht="12.75">
      <c r="A8" s="320" t="s">
        <v>13</v>
      </c>
      <c r="B8" s="320"/>
      <c r="C8" s="320"/>
      <c r="D8" s="320"/>
      <c r="E8" s="320"/>
    </row>
    <row r="9" spans="1:5" ht="12.75">
      <c r="A9" s="321" t="s">
        <v>375</v>
      </c>
      <c r="B9" s="321"/>
      <c r="C9" s="321"/>
      <c r="D9" s="321"/>
      <c r="E9" s="321"/>
    </row>
    <row r="10" spans="1:5" ht="12.75">
      <c r="A10" s="328" t="s">
        <v>535</v>
      </c>
      <c r="B10" s="329"/>
      <c r="C10" s="329"/>
      <c r="D10" s="329"/>
      <c r="E10" s="329"/>
    </row>
    <row r="11" ht="12.75">
      <c r="E11" s="4"/>
    </row>
    <row r="12" spans="1:5" ht="12.75" customHeight="1">
      <c r="A12" s="327"/>
      <c r="B12" s="326" t="s">
        <v>90</v>
      </c>
      <c r="C12" s="332" t="s">
        <v>1</v>
      </c>
      <c r="D12" s="330" t="s">
        <v>91</v>
      </c>
      <c r="E12" s="331"/>
    </row>
    <row r="13" spans="1:5" ht="12.75">
      <c r="A13" s="327"/>
      <c r="B13" s="326"/>
      <c r="C13" s="333"/>
      <c r="D13" s="70" t="s">
        <v>2</v>
      </c>
      <c r="E13" s="70" t="s">
        <v>3</v>
      </c>
    </row>
    <row r="14" spans="1:5" ht="12.75">
      <c r="A14" s="56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56"/>
      <c r="B15" s="40" t="s">
        <v>378</v>
      </c>
      <c r="C15" s="7">
        <v>401</v>
      </c>
      <c r="D15" s="36">
        <f>SUM(D16+D17+D18+D19+D20)</f>
        <v>132498</v>
      </c>
      <c r="E15" s="36">
        <f>SUM(E16:E20)</f>
        <v>109159</v>
      </c>
    </row>
    <row r="16" spans="1:5" ht="12.75">
      <c r="A16" s="56"/>
      <c r="B16" s="3" t="s">
        <v>14</v>
      </c>
      <c r="C16" s="7">
        <v>402</v>
      </c>
      <c r="D16" s="59"/>
      <c r="E16" s="59"/>
    </row>
    <row r="17" spans="1:5" ht="12.75">
      <c r="A17" s="56"/>
      <c r="B17" s="3" t="s">
        <v>376</v>
      </c>
      <c r="C17" s="7">
        <v>403</v>
      </c>
      <c r="D17" s="45">
        <v>127836</v>
      </c>
      <c r="E17" s="45">
        <v>104383</v>
      </c>
    </row>
    <row r="18" spans="1:5" ht="12.75">
      <c r="A18" s="56"/>
      <c r="B18" s="3" t="s">
        <v>15</v>
      </c>
      <c r="C18" s="7">
        <v>404</v>
      </c>
      <c r="D18" s="45">
        <v>296</v>
      </c>
      <c r="E18" s="45">
        <v>409</v>
      </c>
    </row>
    <row r="19" spans="1:5" ht="12.75">
      <c r="A19" s="56"/>
      <c r="B19" s="55" t="s">
        <v>16</v>
      </c>
      <c r="C19" s="7">
        <v>405</v>
      </c>
      <c r="D19" s="45"/>
      <c r="E19" s="45"/>
    </row>
    <row r="20" spans="1:5" ht="12.75">
      <c r="A20" s="56"/>
      <c r="B20" s="3" t="s">
        <v>17</v>
      </c>
      <c r="C20" s="7">
        <v>406</v>
      </c>
      <c r="D20" s="45">
        <v>4366</v>
      </c>
      <c r="E20" s="45">
        <v>4367</v>
      </c>
    </row>
    <row r="21" spans="1:5" ht="12.75">
      <c r="A21" s="56"/>
      <c r="B21" s="66" t="s">
        <v>377</v>
      </c>
      <c r="C21" s="67">
        <v>407</v>
      </c>
      <c r="D21" s="68">
        <f>SUM(D22+D23+D24+D25+D26+D27+D28+D29+D30+D31+D32)</f>
        <v>54328</v>
      </c>
      <c r="E21" s="68">
        <f>SUM(E22:E32)</f>
        <v>133941</v>
      </c>
    </row>
    <row r="22" spans="1:5" ht="12.75">
      <c r="A22" s="56"/>
      <c r="B22" s="3" t="s">
        <v>18</v>
      </c>
      <c r="C22" s="7">
        <v>408</v>
      </c>
      <c r="D22" s="45"/>
      <c r="E22" s="45">
        <v>128299</v>
      </c>
    </row>
    <row r="23" spans="1:5" ht="12.75">
      <c r="A23" s="56"/>
      <c r="B23" s="3" t="s">
        <v>19</v>
      </c>
      <c r="C23" s="7">
        <v>409</v>
      </c>
      <c r="D23" s="45"/>
      <c r="E23" s="45"/>
    </row>
    <row r="24" spans="1:5" ht="12.75">
      <c r="A24" s="56"/>
      <c r="B24" s="3" t="s">
        <v>20</v>
      </c>
      <c r="C24" s="7">
        <v>410</v>
      </c>
      <c r="D24" s="45"/>
      <c r="E24" s="45">
        <v>0</v>
      </c>
    </row>
    <row r="25" spans="1:5" ht="12.75">
      <c r="A25" s="56"/>
      <c r="B25" s="3" t="s">
        <v>21</v>
      </c>
      <c r="C25" s="7">
        <v>411</v>
      </c>
      <c r="D25" s="45">
        <v>50000</v>
      </c>
      <c r="E25" s="45"/>
    </row>
    <row r="26" spans="1:5" ht="12.75">
      <c r="A26" s="56"/>
      <c r="B26" s="3" t="s">
        <v>22</v>
      </c>
      <c r="C26" s="7">
        <v>412</v>
      </c>
      <c r="D26" s="45"/>
      <c r="E26" s="45"/>
    </row>
    <row r="27" spans="1:5" ht="12.75">
      <c r="A27" s="56"/>
      <c r="B27" s="3" t="s">
        <v>23</v>
      </c>
      <c r="C27" s="7">
        <v>413</v>
      </c>
      <c r="D27" s="45"/>
      <c r="E27" s="45"/>
    </row>
    <row r="28" spans="1:5" ht="12.75">
      <c r="A28" s="56"/>
      <c r="B28" s="3" t="s">
        <v>24</v>
      </c>
      <c r="C28" s="7">
        <v>414</v>
      </c>
      <c r="D28" s="45"/>
      <c r="E28" s="45"/>
    </row>
    <row r="29" spans="1:5" ht="12.75">
      <c r="A29" s="56"/>
      <c r="B29" s="3" t="s">
        <v>25</v>
      </c>
      <c r="C29" s="7">
        <v>415</v>
      </c>
      <c r="D29" s="45">
        <v>3510</v>
      </c>
      <c r="E29" s="45">
        <v>3652</v>
      </c>
    </row>
    <row r="30" spans="1:5" ht="12.75">
      <c r="A30" s="56"/>
      <c r="B30" s="3" t="s">
        <v>26</v>
      </c>
      <c r="C30" s="58">
        <v>416</v>
      </c>
      <c r="D30" s="45">
        <f>369+449</f>
        <v>818</v>
      </c>
      <c r="E30" s="45">
        <v>1990</v>
      </c>
    </row>
    <row r="31" spans="1:5" ht="12.75">
      <c r="A31" s="56"/>
      <c r="B31" s="3" t="s">
        <v>27</v>
      </c>
      <c r="C31" s="7">
        <v>417</v>
      </c>
      <c r="D31" s="45"/>
      <c r="E31" s="45"/>
    </row>
    <row r="32" spans="1:5" ht="12.75">
      <c r="A32" s="56"/>
      <c r="B32" s="3" t="s">
        <v>28</v>
      </c>
      <c r="C32" s="7">
        <v>418</v>
      </c>
      <c r="D32" s="45"/>
      <c r="E32" s="45"/>
    </row>
    <row r="33" spans="1:5" ht="13.5" customHeight="1">
      <c r="A33" s="56"/>
      <c r="B33" s="69" t="s">
        <v>379</v>
      </c>
      <c r="C33" s="67">
        <v>419</v>
      </c>
      <c r="D33" s="68">
        <f>D15-D21</f>
        <v>78170</v>
      </c>
      <c r="E33" s="68"/>
    </row>
    <row r="34" spans="1:5" ht="12.75">
      <c r="A34" s="56"/>
      <c r="B34" s="91" t="s">
        <v>380</v>
      </c>
      <c r="C34" s="67">
        <v>420</v>
      </c>
      <c r="D34" s="68"/>
      <c r="E34" s="68">
        <f>E21-E15</f>
        <v>24782</v>
      </c>
    </row>
    <row r="35" spans="1:5" ht="22.5">
      <c r="A35" s="56"/>
      <c r="B35" s="69" t="s">
        <v>381</v>
      </c>
      <c r="C35" s="7">
        <v>421</v>
      </c>
      <c r="D35" s="38"/>
      <c r="E35" s="38">
        <f>E36+E38</f>
        <v>0</v>
      </c>
    </row>
    <row r="36" spans="1:5" ht="12.75">
      <c r="A36" s="56"/>
      <c r="B36" s="3" t="s">
        <v>382</v>
      </c>
      <c r="C36" s="7">
        <v>422</v>
      </c>
      <c r="D36" s="45"/>
      <c r="E36" s="45"/>
    </row>
    <row r="37" spans="1:5" ht="22.5">
      <c r="A37" s="56"/>
      <c r="B37" s="162" t="s">
        <v>432</v>
      </c>
      <c r="C37" s="7"/>
      <c r="D37" s="45"/>
      <c r="E37" s="45"/>
    </row>
    <row r="38" spans="1:5" ht="12.75">
      <c r="A38" s="56"/>
      <c r="B38" s="3" t="s">
        <v>383</v>
      </c>
      <c r="C38" s="7">
        <v>423</v>
      </c>
      <c r="D38" s="59"/>
      <c r="E38" s="59"/>
    </row>
    <row r="39" spans="1:5" ht="12.75">
      <c r="A39" s="56"/>
      <c r="B39" s="51" t="s">
        <v>384</v>
      </c>
      <c r="C39" s="7">
        <v>424</v>
      </c>
      <c r="D39" s="60">
        <f>D40+D41+D42+D43</f>
        <v>59899</v>
      </c>
      <c r="E39" s="60">
        <f>SUM(E40:E43)</f>
        <v>0</v>
      </c>
    </row>
    <row r="40" spans="1:5" ht="12.75">
      <c r="A40" s="56"/>
      <c r="B40" s="3" t="s">
        <v>385</v>
      </c>
      <c r="C40" s="58">
        <v>425</v>
      </c>
      <c r="D40" s="45"/>
      <c r="E40" s="45"/>
    </row>
    <row r="41" spans="1:5" ht="12.75">
      <c r="A41" s="56"/>
      <c r="B41" s="3" t="s">
        <v>29</v>
      </c>
      <c r="C41" s="7">
        <v>426</v>
      </c>
      <c r="D41" s="45">
        <v>59899</v>
      </c>
      <c r="E41" s="45"/>
    </row>
    <row r="42" spans="1:5" ht="12.75">
      <c r="A42" s="56"/>
      <c r="B42" s="55" t="s">
        <v>386</v>
      </c>
      <c r="C42" s="7">
        <v>427</v>
      </c>
      <c r="D42" s="45"/>
      <c r="E42" s="45"/>
    </row>
    <row r="43" spans="1:5" ht="12.75">
      <c r="A43" s="56"/>
      <c r="B43" s="3" t="s">
        <v>387</v>
      </c>
      <c r="C43" s="7">
        <v>428</v>
      </c>
      <c r="D43" s="45"/>
      <c r="E43" s="45"/>
    </row>
    <row r="44" spans="1:5" ht="22.5">
      <c r="A44" s="56"/>
      <c r="B44" s="162" t="s">
        <v>433</v>
      </c>
      <c r="C44" s="7"/>
      <c r="D44" s="45"/>
      <c r="E44" s="45"/>
    </row>
    <row r="45" spans="1:5" ht="12.75">
      <c r="A45" s="56"/>
      <c r="B45" s="51" t="s">
        <v>388</v>
      </c>
      <c r="C45" s="7">
        <v>429</v>
      </c>
      <c r="D45" s="45"/>
      <c r="E45" s="45"/>
    </row>
    <row r="46" spans="1:5" ht="12.75">
      <c r="A46" s="56"/>
      <c r="B46" s="51" t="s">
        <v>389</v>
      </c>
      <c r="C46" s="7">
        <v>430</v>
      </c>
      <c r="D46" s="45">
        <f>D39</f>
        <v>59899</v>
      </c>
      <c r="E46" s="45">
        <f>E39-E35</f>
        <v>0</v>
      </c>
    </row>
    <row r="47" spans="1:5" ht="12.75">
      <c r="A47" s="56"/>
      <c r="B47" s="40" t="s">
        <v>30</v>
      </c>
      <c r="C47" s="7">
        <v>431</v>
      </c>
      <c r="D47" s="59">
        <f>SUM(D15)</f>
        <v>132498</v>
      </c>
      <c r="E47" s="59">
        <f>E15+E35</f>
        <v>109159</v>
      </c>
    </row>
    <row r="48" spans="1:5" ht="12.75">
      <c r="A48" s="56"/>
      <c r="B48" s="40" t="s">
        <v>31</v>
      </c>
      <c r="C48" s="7">
        <v>432</v>
      </c>
      <c r="D48" s="59">
        <f>SUM(D21+D39)</f>
        <v>114227</v>
      </c>
      <c r="E48" s="59">
        <f>E21+E39</f>
        <v>133941</v>
      </c>
    </row>
    <row r="49" spans="1:5" ht="12.75">
      <c r="A49" s="56"/>
      <c r="B49" s="40" t="s">
        <v>32</v>
      </c>
      <c r="C49" s="7">
        <v>433</v>
      </c>
      <c r="D49" s="59">
        <f>D47-D48</f>
        <v>18271</v>
      </c>
      <c r="E49" s="59"/>
    </row>
    <row r="50" spans="1:5" ht="12.75">
      <c r="A50" s="56"/>
      <c r="B50" s="40" t="s">
        <v>33</v>
      </c>
      <c r="C50" s="58">
        <v>434</v>
      </c>
      <c r="D50" s="59"/>
      <c r="E50" s="59">
        <f>E48-E47</f>
        <v>24782</v>
      </c>
    </row>
    <row r="51" spans="1:5" ht="12.75">
      <c r="A51" s="56"/>
      <c r="B51" s="69" t="s">
        <v>34</v>
      </c>
      <c r="C51" s="7">
        <v>435</v>
      </c>
      <c r="D51" s="59">
        <f>'bilans stanja'!F14</f>
        <v>1200976</v>
      </c>
      <c r="E51" s="59">
        <v>1194737</v>
      </c>
    </row>
    <row r="52" spans="1:5" ht="12.75">
      <c r="A52" s="56"/>
      <c r="B52" s="27" t="s">
        <v>35</v>
      </c>
      <c r="C52" s="7">
        <v>436</v>
      </c>
      <c r="D52" s="59"/>
      <c r="E52" s="59"/>
    </row>
    <row r="53" spans="2:5" ht="16.5" customHeight="1">
      <c r="B53" s="57" t="s">
        <v>36</v>
      </c>
      <c r="C53" s="7">
        <v>437</v>
      </c>
      <c r="D53" s="43"/>
      <c r="E53" s="43"/>
    </row>
    <row r="54" spans="2:8" ht="22.5">
      <c r="B54" s="40" t="s">
        <v>37</v>
      </c>
      <c r="C54" s="7">
        <v>438</v>
      </c>
      <c r="D54" s="29">
        <f>D51+D49</f>
        <v>1219247</v>
      </c>
      <c r="E54" s="29">
        <f>SUM(E51+E49-E50+E52-E53)</f>
        <v>1169955</v>
      </c>
      <c r="H54" s="32"/>
    </row>
    <row r="55" spans="2:8" ht="12.75">
      <c r="B55" s="4"/>
      <c r="G55" s="165"/>
      <c r="H55" s="32"/>
    </row>
    <row r="56" spans="1:9" ht="33.75" customHeight="1">
      <c r="A56" s="4"/>
      <c r="B56" s="325" t="s">
        <v>192</v>
      </c>
      <c r="C56" s="325"/>
      <c r="D56" s="324" t="s">
        <v>339</v>
      </c>
      <c r="E56" s="324"/>
      <c r="F56" s="4"/>
      <c r="G56" s="73"/>
      <c r="H56" s="4"/>
      <c r="I56" s="4"/>
    </row>
    <row r="57" spans="1:9" ht="12.75">
      <c r="A57" s="4"/>
      <c r="B57" s="4" t="s">
        <v>536</v>
      </c>
      <c r="C57" s="78" t="s">
        <v>193</v>
      </c>
      <c r="F57" s="4"/>
      <c r="G57" s="4"/>
      <c r="H57" s="4"/>
      <c r="I57" s="4"/>
    </row>
    <row r="58" spans="4:9" ht="12.75">
      <c r="D58" s="47"/>
      <c r="E58" s="48"/>
      <c r="F58" s="4"/>
      <c r="G58" s="4"/>
      <c r="H58" s="4"/>
      <c r="I58" s="4"/>
    </row>
    <row r="59" spans="4:9" ht="12.75">
      <c r="D59" s="41"/>
      <c r="E59" s="42"/>
      <c r="F59" s="4"/>
      <c r="G59" s="4"/>
      <c r="H59" s="4"/>
      <c r="I59" s="4"/>
    </row>
    <row r="64" ht="12.75">
      <c r="D64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320" t="s">
        <v>390</v>
      </c>
      <c r="B8" s="320"/>
      <c r="C8" s="320"/>
      <c r="D8" s="320"/>
      <c r="E8" s="320"/>
    </row>
    <row r="9" spans="1:5" ht="12.75">
      <c r="A9" s="320" t="s">
        <v>541</v>
      </c>
      <c r="B9" s="320"/>
      <c r="C9" s="320"/>
      <c r="D9" s="320"/>
      <c r="E9" s="320"/>
    </row>
    <row r="10" spans="2:4" ht="12.75">
      <c r="B10" s="334"/>
      <c r="C10" s="334"/>
      <c r="D10" s="334"/>
    </row>
    <row r="11" ht="12.75">
      <c r="E11" s="4" t="s">
        <v>9</v>
      </c>
    </row>
    <row r="12" spans="1:5" ht="22.5">
      <c r="A12" s="6" t="s">
        <v>78</v>
      </c>
      <c r="B12" s="6" t="s">
        <v>92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94</v>
      </c>
      <c r="C14" s="7">
        <v>501</v>
      </c>
      <c r="D14" s="25"/>
      <c r="E14" s="65"/>
    </row>
    <row r="15" spans="1:5" ht="12.75">
      <c r="A15" s="7">
        <v>1</v>
      </c>
      <c r="B15" s="2" t="s">
        <v>95</v>
      </c>
      <c r="C15" s="7">
        <v>502</v>
      </c>
      <c r="D15" s="29">
        <v>11961257</v>
      </c>
      <c r="E15" s="29">
        <f>'izvj. o promjenama neto imovine'!E28</f>
        <v>12042537</v>
      </c>
    </row>
    <row r="16" spans="1:5" ht="12.75">
      <c r="A16" s="7">
        <v>2</v>
      </c>
      <c r="B16" s="2" t="s">
        <v>89</v>
      </c>
      <c r="C16" s="7">
        <v>503</v>
      </c>
      <c r="D16" s="29">
        <v>72672654</v>
      </c>
      <c r="E16" s="29">
        <v>81087727</v>
      </c>
    </row>
    <row r="17" spans="1:5" ht="17.25" customHeight="1">
      <c r="A17" s="7">
        <v>3</v>
      </c>
      <c r="B17" s="3" t="s">
        <v>96</v>
      </c>
      <c r="C17" s="7">
        <v>504</v>
      </c>
      <c r="D17" s="24">
        <f>SUM(D15/D16)</f>
        <v>0.16459089274488312</v>
      </c>
      <c r="E17" s="24">
        <v>0.15</v>
      </c>
    </row>
    <row r="18" spans="1:5" ht="12.75">
      <c r="A18" s="61" t="s">
        <v>4</v>
      </c>
      <c r="B18" s="26" t="s">
        <v>97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98</v>
      </c>
      <c r="C19" s="7">
        <v>506</v>
      </c>
      <c r="D19" s="29">
        <v>11517320</v>
      </c>
      <c r="E19" s="29">
        <f>'izvj. o promjenama neto imovine'!E29</f>
        <v>12103467</v>
      </c>
    </row>
    <row r="20" spans="1:5" ht="12.75">
      <c r="A20" s="8">
        <v>2</v>
      </c>
      <c r="B20" s="10" t="s">
        <v>88</v>
      </c>
      <c r="C20" s="7">
        <v>507</v>
      </c>
      <c r="D20" s="29">
        <v>72315448</v>
      </c>
      <c r="E20" s="29">
        <v>74277342</v>
      </c>
    </row>
    <row r="21" spans="1:5" ht="12.75">
      <c r="A21" s="8">
        <v>3</v>
      </c>
      <c r="B21" s="2" t="s">
        <v>99</v>
      </c>
      <c r="C21" s="7">
        <v>508</v>
      </c>
      <c r="D21" s="24">
        <f>SUM(D19/D20)</f>
        <v>0.15926500240999683</v>
      </c>
      <c r="E21" s="24">
        <f>E19/E20</f>
        <v>0.16294965159092525</v>
      </c>
    </row>
    <row r="22" spans="1:5" ht="12.75">
      <c r="A22" s="61" t="s">
        <v>93</v>
      </c>
      <c r="B22" s="26" t="s">
        <v>100</v>
      </c>
      <c r="C22" s="7">
        <v>509</v>
      </c>
      <c r="D22" s="29"/>
      <c r="E22" s="29"/>
    </row>
    <row r="23" spans="1:5" ht="12.75">
      <c r="A23" s="8">
        <v>1</v>
      </c>
      <c r="B23" s="2" t="s">
        <v>101</v>
      </c>
      <c r="C23" s="7">
        <v>510</v>
      </c>
      <c r="D23" s="226">
        <v>0.004</v>
      </c>
      <c r="E23" s="226">
        <v>0.007</v>
      </c>
    </row>
    <row r="24" spans="1:5" ht="12.75">
      <c r="A24" s="8">
        <v>2</v>
      </c>
      <c r="B24" s="2" t="s">
        <v>102</v>
      </c>
      <c r="C24" s="7">
        <v>511</v>
      </c>
      <c r="D24" s="226">
        <v>0</v>
      </c>
      <c r="E24" s="226">
        <v>0.004</v>
      </c>
    </row>
    <row r="25" spans="1:5" ht="12.75">
      <c r="A25" s="8">
        <v>3</v>
      </c>
      <c r="B25" s="2" t="s">
        <v>103</v>
      </c>
      <c r="C25" s="7">
        <v>512</v>
      </c>
      <c r="D25" s="226">
        <v>0</v>
      </c>
      <c r="E25" s="226">
        <v>0</v>
      </c>
    </row>
    <row r="26" spans="1:5" ht="12.75">
      <c r="A26" s="8">
        <v>4</v>
      </c>
      <c r="B26" s="2" t="s">
        <v>104</v>
      </c>
      <c r="C26" s="7">
        <v>513</v>
      </c>
      <c r="D26" s="226">
        <v>0</v>
      </c>
      <c r="E26" s="226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134</v>
      </c>
      <c r="B28" s="322" t="s">
        <v>135</v>
      </c>
      <c r="C28" s="322"/>
      <c r="D28" s="323" t="s">
        <v>339</v>
      </c>
      <c r="E28" s="324"/>
      <c r="F28" s="4"/>
      <c r="G28" s="4"/>
      <c r="H28" s="4"/>
      <c r="I28" s="4"/>
      <c r="J28" s="4"/>
    </row>
    <row r="29" spans="1:10" ht="12.75">
      <c r="A29" s="4" t="s">
        <v>537</v>
      </c>
      <c r="F29" s="4"/>
      <c r="G29" s="4"/>
      <c r="H29" s="4"/>
      <c r="I29" s="4"/>
      <c r="J29" s="4"/>
    </row>
    <row r="30" spans="2:10" ht="12.75">
      <c r="B30" s="15"/>
      <c r="D30" s="47"/>
      <c r="E30" s="48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34"/>
      <c r="E49" s="334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320" t="s">
        <v>41</v>
      </c>
      <c r="B8" s="320"/>
      <c r="C8" s="320"/>
      <c r="D8" s="320"/>
      <c r="E8" s="18"/>
      <c r="F8" s="18"/>
      <c r="G8" s="18"/>
    </row>
    <row r="9" spans="1:7" ht="12.75">
      <c r="A9" s="79" t="s">
        <v>391</v>
      </c>
      <c r="B9" s="79"/>
      <c r="C9" s="79"/>
      <c r="D9" s="79"/>
      <c r="E9" s="18"/>
      <c r="F9" s="18"/>
      <c r="G9" s="18"/>
    </row>
    <row r="10" spans="1:4" ht="12.75">
      <c r="A10" s="335" t="s">
        <v>531</v>
      </c>
      <c r="B10" s="335"/>
      <c r="C10" s="335"/>
      <c r="D10" s="335"/>
    </row>
    <row r="12" spans="1:4" ht="36.75" customHeight="1">
      <c r="A12" s="6" t="s">
        <v>78</v>
      </c>
      <c r="B12" s="6" t="s">
        <v>90</v>
      </c>
      <c r="C12" s="6" t="s">
        <v>107</v>
      </c>
      <c r="D12" s="6" t="s">
        <v>113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115</v>
      </c>
      <c r="C14" s="31">
        <v>8299995</v>
      </c>
      <c r="D14" s="30">
        <f>SUM(C14*100/C20)</f>
        <v>67.25665918307581</v>
      </c>
    </row>
    <row r="15" spans="1:4" ht="12.75">
      <c r="A15" s="8">
        <v>2</v>
      </c>
      <c r="B15" s="2" t="s">
        <v>116</v>
      </c>
      <c r="C15" s="31">
        <v>2696009</v>
      </c>
      <c r="D15" s="30">
        <f>SUM(C15*100/C20)</f>
        <v>21.846345505931637</v>
      </c>
    </row>
    <row r="16" spans="1:4" ht="12.75">
      <c r="A16" s="8">
        <v>3</v>
      </c>
      <c r="B16" s="2" t="s">
        <v>108</v>
      </c>
      <c r="C16" s="31"/>
      <c r="D16" s="30">
        <f>SUM(C16*100/C20)</f>
        <v>0</v>
      </c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117</v>
      </c>
      <c r="C18" s="31">
        <v>1219247</v>
      </c>
      <c r="D18" s="30">
        <f>SUM(C18*100/C20)</f>
        <v>9.879822811819482</v>
      </c>
    </row>
    <row r="19" spans="1:4" ht="12.75">
      <c r="A19" s="8">
        <v>6</v>
      </c>
      <c r="B19" s="80" t="s">
        <v>392</v>
      </c>
      <c r="C19" s="31">
        <v>125527</v>
      </c>
      <c r="D19" s="30">
        <f>SUM(C19*100/C20)</f>
        <v>1.0171724991730666</v>
      </c>
    </row>
    <row r="20" spans="1:4" ht="12.75">
      <c r="A20" s="1"/>
      <c r="B20" s="2" t="s">
        <v>114</v>
      </c>
      <c r="C20" s="31">
        <f>C14+C15+C16+C17+C18+C19</f>
        <v>12340778</v>
      </c>
      <c r="D20" s="30">
        <f>SUM(D14:D19)</f>
        <v>100</v>
      </c>
    </row>
    <row r="22" ht="12.75">
      <c r="B22" s="4"/>
    </row>
    <row r="23" spans="1:10" ht="26.25" customHeight="1">
      <c r="A23" s="4" t="s">
        <v>134</v>
      </c>
      <c r="B23" s="322" t="s">
        <v>194</v>
      </c>
      <c r="C23" s="322"/>
      <c r="D23" s="323" t="s">
        <v>339</v>
      </c>
      <c r="E23" s="324"/>
      <c r="F23" s="4"/>
      <c r="G23" s="4"/>
      <c r="H23" s="4"/>
      <c r="I23" s="4"/>
      <c r="J23" s="4"/>
    </row>
    <row r="24" spans="1:10" ht="12.75">
      <c r="A24" s="4" t="s">
        <v>538</v>
      </c>
      <c r="F24" s="4"/>
      <c r="G24" s="4"/>
      <c r="H24" s="4"/>
      <c r="I24" s="4"/>
      <c r="J24" s="4"/>
    </row>
    <row r="25" spans="3:10" ht="12.75">
      <c r="C25" s="63"/>
      <c r="D25" s="47"/>
      <c r="E25" s="48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H7" sqref="H7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  <col min="11" max="11" width="12.28125" style="0" bestFit="1" customWidth="1"/>
  </cols>
  <sheetData>
    <row r="1" spans="1:2" ht="12.75">
      <c r="A1" s="4" t="s">
        <v>436</v>
      </c>
      <c r="B1" s="4"/>
    </row>
    <row r="2" spans="1:2" ht="12.75">
      <c r="A2" s="4" t="s">
        <v>435</v>
      </c>
      <c r="B2" s="4"/>
    </row>
    <row r="3" spans="1:2" ht="12.75">
      <c r="A3" s="4" t="s">
        <v>299</v>
      </c>
      <c r="B3" s="4"/>
    </row>
    <row r="4" spans="1:2" ht="12.75">
      <c r="A4" s="4" t="s">
        <v>300</v>
      </c>
      <c r="B4" s="4"/>
    </row>
    <row r="5" spans="2:7" ht="12.75">
      <c r="B5" s="4"/>
      <c r="C5" s="4"/>
      <c r="G5" s="71"/>
    </row>
    <row r="6" spans="1:7" ht="12.75">
      <c r="A6" s="4"/>
      <c r="B6" s="4"/>
      <c r="G6" s="71"/>
    </row>
    <row r="7" spans="1:2" ht="12.75">
      <c r="A7" s="4"/>
      <c r="B7" s="4"/>
    </row>
    <row r="8" spans="1:2" ht="12.75">
      <c r="A8" s="71"/>
      <c r="B8" s="71"/>
    </row>
    <row r="9" spans="1:8" ht="12.75">
      <c r="A9" s="335" t="s">
        <v>492</v>
      </c>
      <c r="B9" s="335"/>
      <c r="C9" s="335"/>
      <c r="D9" s="335"/>
      <c r="E9" s="335"/>
      <c r="F9" s="335"/>
      <c r="G9" s="335"/>
      <c r="H9" s="335"/>
    </row>
    <row r="10" spans="1:8" ht="12.75">
      <c r="A10" s="335" t="s">
        <v>531</v>
      </c>
      <c r="B10" s="335"/>
      <c r="C10" s="335"/>
      <c r="D10" s="335"/>
      <c r="E10" s="335"/>
      <c r="F10" s="335"/>
      <c r="G10" s="335"/>
      <c r="H10" s="335"/>
    </row>
    <row r="11" spans="1:8" ht="12.75">
      <c r="A11" s="197"/>
      <c r="B11" s="197"/>
      <c r="C11" s="197"/>
      <c r="D11" s="197"/>
      <c r="E11" s="197"/>
      <c r="F11" s="197"/>
      <c r="G11" s="197"/>
      <c r="H11" s="197"/>
    </row>
    <row r="12" ht="12.75">
      <c r="A12" s="34" t="s">
        <v>493</v>
      </c>
    </row>
    <row r="13" spans="1:8" s="18" customFormat="1" ht="45" customHeight="1">
      <c r="A13" s="199" t="s">
        <v>494</v>
      </c>
      <c r="B13" s="342" t="s">
        <v>495</v>
      </c>
      <c r="C13" s="343"/>
      <c r="D13" s="344"/>
      <c r="E13" s="199" t="s">
        <v>496</v>
      </c>
      <c r="F13" s="199" t="s">
        <v>106</v>
      </c>
      <c r="G13" s="200" t="s">
        <v>497</v>
      </c>
      <c r="H13" s="199" t="s">
        <v>498</v>
      </c>
    </row>
    <row r="14" spans="1:8" ht="12.75">
      <c r="A14" s="201">
        <v>1</v>
      </c>
      <c r="B14" s="345">
        <v>2</v>
      </c>
      <c r="C14" s="346"/>
      <c r="D14" s="347"/>
      <c r="E14" s="201">
        <v>3</v>
      </c>
      <c r="F14" s="201">
        <v>4</v>
      </c>
      <c r="G14" s="202">
        <v>5</v>
      </c>
      <c r="H14" s="201">
        <v>6</v>
      </c>
    </row>
    <row r="15" spans="1:8" ht="12.75">
      <c r="A15" s="201"/>
      <c r="B15" s="348" t="s">
        <v>499</v>
      </c>
      <c r="C15" s="349"/>
      <c r="D15" s="350"/>
      <c r="E15" s="201"/>
      <c r="F15" s="203"/>
      <c r="G15" s="198"/>
      <c r="H15" s="203"/>
    </row>
    <row r="16" spans="1:8" ht="12.75">
      <c r="A16" s="201"/>
      <c r="B16" s="351" t="s">
        <v>298</v>
      </c>
      <c r="C16" s="352"/>
      <c r="D16" s="353"/>
      <c r="E16" s="204"/>
      <c r="F16" s="205"/>
      <c r="G16" s="206"/>
      <c r="H16" s="205"/>
    </row>
    <row r="17" spans="1:8" ht="12.75">
      <c r="A17" s="203" t="s">
        <v>500</v>
      </c>
      <c r="B17" s="336" t="s">
        <v>38</v>
      </c>
      <c r="C17" s="337"/>
      <c r="D17" s="338"/>
      <c r="E17" s="205"/>
      <c r="F17" s="205"/>
      <c r="G17" s="206"/>
      <c r="H17" s="205"/>
    </row>
    <row r="18" spans="1:8" ht="12.75">
      <c r="A18" s="207"/>
      <c r="B18" s="339"/>
      <c r="C18" s="340"/>
      <c r="D18" s="341"/>
      <c r="E18" s="208"/>
      <c r="F18" s="206"/>
      <c r="G18" s="206"/>
      <c r="H18" s="231">
        <f aca="true" t="shared" si="0" ref="H18:H60">G18-F18</f>
        <v>0</v>
      </c>
    </row>
    <row r="19" spans="1:8" ht="12.75">
      <c r="A19" s="207"/>
      <c r="B19" s="228"/>
      <c r="C19" s="229"/>
      <c r="D19" s="230"/>
      <c r="E19" s="208"/>
      <c r="F19" s="206"/>
      <c r="G19" s="206"/>
      <c r="H19" s="231">
        <f t="shared" si="0"/>
        <v>0</v>
      </c>
    </row>
    <row r="20" spans="1:8" ht="12.75">
      <c r="A20" s="209"/>
      <c r="B20" s="228"/>
      <c r="C20" s="229"/>
      <c r="D20" s="230"/>
      <c r="E20" s="72"/>
      <c r="F20" s="210"/>
      <c r="G20" s="210"/>
      <c r="H20" s="231">
        <f t="shared" si="0"/>
        <v>0</v>
      </c>
    </row>
    <row r="21" spans="1:8" ht="12.75">
      <c r="A21" s="201"/>
      <c r="B21" s="342"/>
      <c r="C21" s="340"/>
      <c r="D21" s="341"/>
      <c r="E21" s="58"/>
      <c r="F21" s="203"/>
      <c r="G21" s="198"/>
      <c r="H21" s="205">
        <f t="shared" si="0"/>
        <v>0</v>
      </c>
    </row>
    <row r="22" spans="1:8" ht="12.75">
      <c r="A22" s="209"/>
      <c r="B22" s="342"/>
      <c r="C22" s="340"/>
      <c r="D22" s="341"/>
      <c r="E22" s="58"/>
      <c r="F22" s="203"/>
      <c r="G22" s="198"/>
      <c r="H22" s="231">
        <f t="shared" si="0"/>
        <v>0</v>
      </c>
    </row>
    <row r="23" spans="1:8" ht="12.75">
      <c r="A23" s="201"/>
      <c r="B23" s="342"/>
      <c r="C23" s="340"/>
      <c r="D23" s="341"/>
      <c r="E23" s="58"/>
      <c r="F23" s="203"/>
      <c r="G23" s="198"/>
      <c r="H23" s="205">
        <f t="shared" si="0"/>
        <v>0</v>
      </c>
    </row>
    <row r="24" spans="1:8" ht="12.75">
      <c r="A24" s="207"/>
      <c r="B24" s="360"/>
      <c r="C24" s="361"/>
      <c r="D24" s="362"/>
      <c r="E24" s="211"/>
      <c r="F24" s="206"/>
      <c r="G24" s="206"/>
      <c r="H24" s="231">
        <f t="shared" si="0"/>
        <v>0</v>
      </c>
    </row>
    <row r="25" spans="1:8" ht="12.75">
      <c r="A25" s="207"/>
      <c r="B25" s="360"/>
      <c r="C25" s="361"/>
      <c r="D25" s="362"/>
      <c r="E25" s="211"/>
      <c r="F25" s="206"/>
      <c r="G25" s="206"/>
      <c r="H25" s="205">
        <f t="shared" si="0"/>
        <v>0</v>
      </c>
    </row>
    <row r="26" spans="1:8" ht="12.75" customHeight="1">
      <c r="A26" s="212"/>
      <c r="B26" s="360"/>
      <c r="C26" s="361"/>
      <c r="D26" s="362"/>
      <c r="E26" s="213"/>
      <c r="F26" s="206"/>
      <c r="G26" s="206"/>
      <c r="H26" s="205">
        <f t="shared" si="0"/>
        <v>0</v>
      </c>
    </row>
    <row r="27" spans="1:8" ht="12.75">
      <c r="A27" s="212"/>
      <c r="B27" s="339"/>
      <c r="C27" s="340"/>
      <c r="D27" s="341"/>
      <c r="E27" s="213"/>
      <c r="F27" s="206"/>
      <c r="G27" s="206"/>
      <c r="H27" s="205">
        <f t="shared" si="0"/>
        <v>0</v>
      </c>
    </row>
    <row r="28" spans="1:8" ht="12.75" customHeight="1">
      <c r="A28" s="202"/>
      <c r="B28" s="339"/>
      <c r="C28" s="340"/>
      <c r="D28" s="341"/>
      <c r="E28" s="227"/>
      <c r="F28" s="201"/>
      <c r="G28" s="202"/>
      <c r="H28" s="205">
        <f t="shared" si="0"/>
        <v>0</v>
      </c>
    </row>
    <row r="29" spans="1:8" ht="12.75" customHeight="1">
      <c r="A29" s="201"/>
      <c r="B29" s="339"/>
      <c r="C29" s="340"/>
      <c r="D29" s="341"/>
      <c r="E29" s="58"/>
      <c r="F29" s="203"/>
      <c r="G29" s="198"/>
      <c r="H29" s="205">
        <f t="shared" si="0"/>
        <v>0</v>
      </c>
    </row>
    <row r="30" spans="1:8" ht="12.75" customHeight="1">
      <c r="A30" s="201"/>
      <c r="B30" s="339"/>
      <c r="C30" s="340"/>
      <c r="D30" s="341"/>
      <c r="E30" s="58"/>
      <c r="F30" s="203"/>
      <c r="G30" s="198"/>
      <c r="H30" s="205">
        <f t="shared" si="0"/>
        <v>0</v>
      </c>
    </row>
    <row r="31" spans="1:8" ht="12.75">
      <c r="A31" s="201"/>
      <c r="B31" s="354" t="s">
        <v>501</v>
      </c>
      <c r="C31" s="355"/>
      <c r="D31" s="356"/>
      <c r="E31" s="201"/>
      <c r="F31" s="201"/>
      <c r="G31" s="202"/>
      <c r="H31" s="205">
        <f t="shared" si="0"/>
        <v>0</v>
      </c>
    </row>
    <row r="32" spans="1:8" ht="12.75">
      <c r="A32" s="201"/>
      <c r="B32" s="348" t="s">
        <v>502</v>
      </c>
      <c r="C32" s="349"/>
      <c r="D32" s="350"/>
      <c r="E32" s="201"/>
      <c r="F32" s="201"/>
      <c r="G32" s="202"/>
      <c r="H32" s="205">
        <f t="shared" si="0"/>
        <v>0</v>
      </c>
    </row>
    <row r="33" spans="1:8" ht="12.75">
      <c r="A33" s="201"/>
      <c r="B33" s="354" t="s">
        <v>38</v>
      </c>
      <c r="C33" s="355"/>
      <c r="D33" s="356"/>
      <c r="E33" s="201"/>
      <c r="F33" s="201"/>
      <c r="G33" s="202"/>
      <c r="H33" s="205">
        <f t="shared" si="0"/>
        <v>0</v>
      </c>
    </row>
    <row r="34" spans="1:8" ht="21.75" customHeight="1">
      <c r="A34" s="201"/>
      <c r="B34" s="354" t="s">
        <v>503</v>
      </c>
      <c r="C34" s="355"/>
      <c r="D34" s="356"/>
      <c r="E34" s="201"/>
      <c r="F34" s="201"/>
      <c r="G34" s="202"/>
      <c r="H34" s="205">
        <f t="shared" si="0"/>
        <v>0</v>
      </c>
    </row>
    <row r="35" spans="1:8" ht="21.75" customHeight="1">
      <c r="A35" s="201"/>
      <c r="B35" s="354" t="s">
        <v>501</v>
      </c>
      <c r="C35" s="355"/>
      <c r="D35" s="356"/>
      <c r="E35" s="201"/>
      <c r="F35" s="201"/>
      <c r="G35" s="202"/>
      <c r="H35" s="205">
        <f t="shared" si="0"/>
        <v>0</v>
      </c>
    </row>
    <row r="36" spans="1:8" ht="25.5" customHeight="1">
      <c r="A36" s="201"/>
      <c r="B36" s="357" t="s">
        <v>504</v>
      </c>
      <c r="C36" s="358"/>
      <c r="D36" s="359"/>
      <c r="E36" s="201"/>
      <c r="F36" s="201"/>
      <c r="G36" s="202"/>
      <c r="H36" s="205">
        <f t="shared" si="0"/>
        <v>0</v>
      </c>
    </row>
    <row r="37" spans="1:8" ht="27.75" customHeight="1">
      <c r="A37" s="201"/>
      <c r="B37" s="357" t="s">
        <v>505</v>
      </c>
      <c r="C37" s="358"/>
      <c r="D37" s="359"/>
      <c r="E37" s="201"/>
      <c r="F37" s="201"/>
      <c r="G37" s="202"/>
      <c r="H37" s="205">
        <f t="shared" si="0"/>
        <v>0</v>
      </c>
    </row>
    <row r="38" spans="1:8" ht="33.75" customHeight="1">
      <c r="A38" s="201"/>
      <c r="B38" s="354" t="s">
        <v>506</v>
      </c>
      <c r="C38" s="355"/>
      <c r="D38" s="356"/>
      <c r="E38" s="201"/>
      <c r="F38" s="201"/>
      <c r="G38" s="202"/>
      <c r="H38" s="205">
        <f t="shared" si="0"/>
        <v>0</v>
      </c>
    </row>
    <row r="39" spans="1:8" ht="21.75" customHeight="1">
      <c r="A39" s="201"/>
      <c r="B39" s="345"/>
      <c r="C39" s="346"/>
      <c r="D39" s="347"/>
      <c r="E39" s="201"/>
      <c r="F39" s="203"/>
      <c r="G39" s="198"/>
      <c r="H39" s="205">
        <f t="shared" si="0"/>
        <v>0</v>
      </c>
    </row>
    <row r="40" spans="1:8" ht="21" customHeight="1">
      <c r="A40" s="201"/>
      <c r="B40" s="363" t="s">
        <v>507</v>
      </c>
      <c r="C40" s="364"/>
      <c r="D40" s="365"/>
      <c r="E40" s="201"/>
      <c r="F40" s="201"/>
      <c r="G40" s="202"/>
      <c r="H40" s="205">
        <f t="shared" si="0"/>
        <v>0</v>
      </c>
    </row>
    <row r="41" spans="1:8" ht="24.75" customHeight="1">
      <c r="A41" s="201"/>
      <c r="B41" s="363" t="s">
        <v>508</v>
      </c>
      <c r="C41" s="364"/>
      <c r="D41" s="365"/>
      <c r="E41" s="201"/>
      <c r="F41" s="201"/>
      <c r="G41" s="202"/>
      <c r="H41" s="205">
        <f t="shared" si="0"/>
        <v>0</v>
      </c>
    </row>
    <row r="42" spans="1:8" ht="22.5" customHeight="1">
      <c r="A42" s="201"/>
      <c r="B42" s="354" t="s">
        <v>509</v>
      </c>
      <c r="C42" s="355"/>
      <c r="D42" s="356"/>
      <c r="E42" s="201"/>
      <c r="F42" s="201"/>
      <c r="G42" s="202"/>
      <c r="H42" s="205">
        <f t="shared" si="0"/>
        <v>0</v>
      </c>
    </row>
    <row r="43" spans="1:8" ht="24.75" customHeight="1">
      <c r="A43" s="201"/>
      <c r="B43" s="354" t="s">
        <v>510</v>
      </c>
      <c r="C43" s="355"/>
      <c r="D43" s="356"/>
      <c r="E43" s="201"/>
      <c r="F43" s="201"/>
      <c r="G43" s="202"/>
      <c r="H43" s="205">
        <f t="shared" si="0"/>
        <v>0</v>
      </c>
    </row>
    <row r="44" spans="1:8" ht="22.5" customHeight="1">
      <c r="A44" s="201"/>
      <c r="B44" s="357" t="s">
        <v>511</v>
      </c>
      <c r="C44" s="358"/>
      <c r="D44" s="359"/>
      <c r="E44" s="201"/>
      <c r="F44" s="201"/>
      <c r="G44" s="202"/>
      <c r="H44" s="205">
        <f t="shared" si="0"/>
        <v>0</v>
      </c>
    </row>
    <row r="45" spans="1:8" ht="23.25" customHeight="1">
      <c r="A45" s="201"/>
      <c r="B45" s="363" t="s">
        <v>512</v>
      </c>
      <c r="C45" s="364"/>
      <c r="D45" s="365"/>
      <c r="E45" s="201"/>
      <c r="F45" s="201"/>
      <c r="G45" s="202"/>
      <c r="H45" s="205">
        <f t="shared" si="0"/>
        <v>0</v>
      </c>
    </row>
    <row r="46" spans="1:8" ht="25.5" customHeight="1">
      <c r="A46" s="201"/>
      <c r="B46" s="363" t="s">
        <v>513</v>
      </c>
      <c r="C46" s="364"/>
      <c r="D46" s="365"/>
      <c r="E46" s="201"/>
      <c r="F46" s="201"/>
      <c r="G46" s="202"/>
      <c r="H46" s="205">
        <f t="shared" si="0"/>
        <v>0</v>
      </c>
    </row>
    <row r="47" spans="1:8" ht="12.75" customHeight="1">
      <c r="A47" s="201"/>
      <c r="B47" s="363" t="s">
        <v>514</v>
      </c>
      <c r="C47" s="364"/>
      <c r="D47" s="365"/>
      <c r="E47" s="201"/>
      <c r="F47" s="201"/>
      <c r="G47" s="202"/>
      <c r="H47" s="205">
        <f t="shared" si="0"/>
        <v>0</v>
      </c>
    </row>
    <row r="48" spans="1:8" ht="12.75" customHeight="1">
      <c r="A48" s="201"/>
      <c r="B48" s="342"/>
      <c r="C48" s="343"/>
      <c r="D48" s="344"/>
      <c r="E48" s="201"/>
      <c r="F48" s="203"/>
      <c r="G48" s="198"/>
      <c r="H48" s="231">
        <f t="shared" si="0"/>
        <v>0</v>
      </c>
    </row>
    <row r="49" spans="1:8" ht="12.75" customHeight="1">
      <c r="A49" s="201"/>
      <c r="B49" s="342"/>
      <c r="C49" s="343"/>
      <c r="D49" s="344"/>
      <c r="E49" s="201"/>
      <c r="F49" s="203"/>
      <c r="G49" s="198"/>
      <c r="H49" s="231">
        <f t="shared" si="0"/>
        <v>0</v>
      </c>
    </row>
    <row r="50" spans="1:8" ht="12.75" customHeight="1">
      <c r="A50" s="201"/>
      <c r="B50" s="342"/>
      <c r="C50" s="343"/>
      <c r="D50" s="344"/>
      <c r="E50" s="201"/>
      <c r="F50" s="203"/>
      <c r="G50" s="198"/>
      <c r="H50" s="231">
        <f t="shared" si="0"/>
        <v>0</v>
      </c>
    </row>
    <row r="51" spans="1:8" ht="12.75" customHeight="1">
      <c r="A51" s="201"/>
      <c r="B51" s="342"/>
      <c r="C51" s="343"/>
      <c r="D51" s="344"/>
      <c r="E51" s="201"/>
      <c r="F51" s="203"/>
      <c r="G51" s="198"/>
      <c r="H51" s="231">
        <f t="shared" si="0"/>
        <v>0</v>
      </c>
    </row>
    <row r="52" spans="1:8" ht="12.75" customHeight="1">
      <c r="A52" s="201"/>
      <c r="B52" s="342"/>
      <c r="C52" s="343"/>
      <c r="D52" s="344"/>
      <c r="E52" s="201"/>
      <c r="F52" s="203"/>
      <c r="G52" s="198"/>
      <c r="H52" s="231">
        <f t="shared" si="0"/>
        <v>0</v>
      </c>
    </row>
    <row r="53" spans="1:8" ht="12.75" customHeight="1">
      <c r="A53" s="201"/>
      <c r="B53" s="342"/>
      <c r="C53" s="343"/>
      <c r="D53" s="344"/>
      <c r="E53" s="201"/>
      <c r="F53" s="203"/>
      <c r="G53" s="198"/>
      <c r="H53" s="231">
        <f t="shared" si="0"/>
        <v>0</v>
      </c>
    </row>
    <row r="54" spans="1:8" ht="12.75" customHeight="1">
      <c r="A54" s="201"/>
      <c r="B54" s="342"/>
      <c r="C54" s="340"/>
      <c r="D54" s="341"/>
      <c r="E54" s="201"/>
      <c r="F54" s="203"/>
      <c r="G54" s="198"/>
      <c r="H54" s="205">
        <f t="shared" si="0"/>
        <v>0</v>
      </c>
    </row>
    <row r="55" spans="1:8" ht="12.75" customHeight="1">
      <c r="A55" s="201"/>
      <c r="B55" s="342"/>
      <c r="C55" s="340"/>
      <c r="D55" s="341"/>
      <c r="E55" s="201"/>
      <c r="F55" s="203"/>
      <c r="G55" s="198"/>
      <c r="H55" s="205"/>
    </row>
    <row r="56" spans="1:8" ht="12.75" customHeight="1">
      <c r="A56" s="201"/>
      <c r="B56" s="342"/>
      <c r="C56" s="340"/>
      <c r="D56" s="341"/>
      <c r="E56" s="201"/>
      <c r="F56" s="203"/>
      <c r="G56" s="198"/>
      <c r="H56" s="205"/>
    </row>
    <row r="57" spans="1:8" ht="12.75" customHeight="1">
      <c r="A57" s="201"/>
      <c r="B57" s="342"/>
      <c r="C57" s="340"/>
      <c r="D57" s="341"/>
      <c r="E57" s="201"/>
      <c r="F57" s="203"/>
      <c r="G57" s="198"/>
      <c r="H57" s="205"/>
    </row>
    <row r="58" spans="1:8" ht="12.75" customHeight="1">
      <c r="A58" s="201"/>
      <c r="B58" s="363" t="s">
        <v>515</v>
      </c>
      <c r="C58" s="364"/>
      <c r="D58" s="365"/>
      <c r="E58" s="201"/>
      <c r="F58" s="201"/>
      <c r="G58" s="202"/>
      <c r="H58" s="205">
        <f t="shared" si="0"/>
        <v>0</v>
      </c>
    </row>
    <row r="59" spans="1:8" ht="12.75" customHeight="1">
      <c r="A59" s="201"/>
      <c r="B59" s="363" t="s">
        <v>516</v>
      </c>
      <c r="C59" s="364"/>
      <c r="D59" s="365"/>
      <c r="E59" s="201"/>
      <c r="F59" s="201"/>
      <c r="G59" s="202"/>
      <c r="H59" s="205">
        <f t="shared" si="0"/>
        <v>0</v>
      </c>
    </row>
    <row r="60" spans="1:8" ht="25.5" customHeight="1">
      <c r="A60" s="201"/>
      <c r="B60" s="363" t="s">
        <v>517</v>
      </c>
      <c r="C60" s="364"/>
      <c r="D60" s="365"/>
      <c r="E60" s="201"/>
      <c r="F60" s="201"/>
      <c r="G60" s="202"/>
      <c r="H60" s="205">
        <f t="shared" si="0"/>
        <v>0</v>
      </c>
    </row>
    <row r="61" spans="1:8" ht="24" customHeight="1">
      <c r="A61" s="201"/>
      <c r="B61" s="363" t="s">
        <v>518</v>
      </c>
      <c r="C61" s="364"/>
      <c r="D61" s="365"/>
      <c r="E61" s="205">
        <f>SUM(E18:E60)</f>
        <v>0</v>
      </c>
      <c r="F61" s="205">
        <f>SUM(F18:F60)</f>
        <v>0</v>
      </c>
      <c r="G61" s="205">
        <f>SUM(G18:G60)</f>
        <v>0</v>
      </c>
      <c r="H61" s="205">
        <f>SUM(H18:H60)</f>
        <v>0</v>
      </c>
    </row>
    <row r="62" spans="1:8" ht="12.75" customHeight="1">
      <c r="A62" s="214"/>
      <c r="B62" s="215"/>
      <c r="C62" s="215"/>
      <c r="D62" s="215"/>
      <c r="E62" s="216"/>
      <c r="F62" s="217"/>
      <c r="G62" s="217"/>
      <c r="H62" s="217"/>
    </row>
    <row r="63" spans="1:8" ht="12.75" customHeight="1">
      <c r="A63" s="366" t="s">
        <v>519</v>
      </c>
      <c r="B63" s="366"/>
      <c r="C63" s="366"/>
      <c r="D63" s="366"/>
      <c r="E63" s="366"/>
      <c r="F63" s="366"/>
      <c r="G63" s="366"/>
      <c r="H63" s="366"/>
    </row>
    <row r="64" spans="1:8" ht="30.75" customHeight="1">
      <c r="A64" s="199" t="s">
        <v>494</v>
      </c>
      <c r="B64" s="342" t="s">
        <v>520</v>
      </c>
      <c r="C64" s="343"/>
      <c r="D64" s="344"/>
      <c r="E64" s="199" t="s">
        <v>496</v>
      </c>
      <c r="F64" s="199" t="s">
        <v>106</v>
      </c>
      <c r="G64" s="199" t="s">
        <v>497</v>
      </c>
      <c r="H64" s="199" t="s">
        <v>521</v>
      </c>
    </row>
    <row r="65" spans="1:8" ht="12.75" customHeight="1">
      <c r="A65" s="201">
        <v>1</v>
      </c>
      <c r="B65" s="345">
        <v>2</v>
      </c>
      <c r="C65" s="346"/>
      <c r="D65" s="347"/>
      <c r="E65" s="201">
        <v>3</v>
      </c>
      <c r="F65" s="201">
        <v>4</v>
      </c>
      <c r="G65" s="201">
        <v>5</v>
      </c>
      <c r="H65" s="201">
        <v>6</v>
      </c>
    </row>
    <row r="66" spans="1:8" ht="12.75" customHeight="1">
      <c r="A66" s="201"/>
      <c r="B66" s="348" t="s">
        <v>522</v>
      </c>
      <c r="C66" s="349"/>
      <c r="D66" s="350"/>
      <c r="E66" s="201"/>
      <c r="F66" s="201"/>
      <c r="G66" s="201"/>
      <c r="H66" s="201"/>
    </row>
    <row r="67" spans="1:8" ht="15.75" customHeight="1">
      <c r="A67" s="201"/>
      <c r="B67" s="348" t="s">
        <v>298</v>
      </c>
      <c r="C67" s="349"/>
      <c r="D67" s="350"/>
      <c r="E67" s="72"/>
      <c r="F67" s="218"/>
      <c r="G67" s="210"/>
      <c r="H67" s="219"/>
    </row>
    <row r="68" spans="1:8" ht="24" customHeight="1">
      <c r="A68" s="201"/>
      <c r="B68" s="354" t="s">
        <v>38</v>
      </c>
      <c r="C68" s="355"/>
      <c r="D68" s="356"/>
      <c r="E68" s="220"/>
      <c r="F68" s="218"/>
      <c r="G68" s="210"/>
      <c r="H68" s="210"/>
    </row>
    <row r="69" spans="1:8" ht="27.75" customHeight="1">
      <c r="A69" s="201"/>
      <c r="B69" s="363"/>
      <c r="C69" s="367"/>
      <c r="D69" s="368"/>
      <c r="E69" s="220"/>
      <c r="F69" s="218"/>
      <c r="G69" s="210"/>
      <c r="H69" s="210">
        <f>G69-F69</f>
        <v>0</v>
      </c>
    </row>
    <row r="70" spans="1:8" ht="18.75" customHeight="1">
      <c r="A70" s="209"/>
      <c r="B70" s="354"/>
      <c r="C70" s="355"/>
      <c r="D70" s="356"/>
      <c r="E70" s="72"/>
      <c r="F70" s="210"/>
      <c r="G70" s="210"/>
      <c r="H70" s="218">
        <f>SUM(G70-F70)</f>
        <v>0</v>
      </c>
    </row>
    <row r="71" spans="1:8" ht="12.75">
      <c r="A71" s="209"/>
      <c r="B71" s="354"/>
      <c r="C71" s="355"/>
      <c r="D71" s="356"/>
      <c r="E71" s="72"/>
      <c r="F71" s="210"/>
      <c r="G71" s="210"/>
      <c r="H71" s="210">
        <f>G71-F71</f>
        <v>0</v>
      </c>
    </row>
    <row r="72" spans="1:8" ht="23.25" customHeight="1">
      <c r="A72" s="209"/>
      <c r="B72" s="354"/>
      <c r="C72" s="355"/>
      <c r="D72" s="356"/>
      <c r="E72" s="72"/>
      <c r="F72" s="210"/>
      <c r="G72" s="210"/>
      <c r="H72" s="218">
        <f>SUM(G72-F72)</f>
        <v>0</v>
      </c>
    </row>
    <row r="73" spans="1:8" ht="29.25" customHeight="1">
      <c r="A73" s="201"/>
      <c r="B73" s="354"/>
      <c r="C73" s="355"/>
      <c r="D73" s="356"/>
      <c r="E73" s="221"/>
      <c r="F73" s="201"/>
      <c r="G73" s="201"/>
      <c r="H73" s="201"/>
    </row>
    <row r="74" spans="1:8" ht="12.75" customHeight="1">
      <c r="A74" s="201"/>
      <c r="B74" s="354"/>
      <c r="C74" s="355"/>
      <c r="D74" s="356"/>
      <c r="E74" s="221"/>
      <c r="F74" s="201"/>
      <c r="G74" s="201"/>
      <c r="H74" s="201"/>
    </row>
    <row r="75" spans="1:8" ht="19.5" customHeight="1">
      <c r="A75" s="201"/>
      <c r="B75" s="348" t="s">
        <v>502</v>
      </c>
      <c r="C75" s="349"/>
      <c r="D75" s="350"/>
      <c r="E75" s="221"/>
      <c r="F75" s="201"/>
      <c r="G75" s="201"/>
      <c r="H75" s="201"/>
    </row>
    <row r="76" spans="1:8" ht="39.75" customHeight="1">
      <c r="A76" s="201"/>
      <c r="B76" s="354" t="s">
        <v>38</v>
      </c>
      <c r="C76" s="355"/>
      <c r="D76" s="356"/>
      <c r="E76" s="221"/>
      <c r="F76" s="201"/>
      <c r="G76" s="201"/>
      <c r="H76" s="201"/>
    </row>
    <row r="77" spans="1:8" ht="28.5" customHeight="1">
      <c r="A77" s="201"/>
      <c r="B77" s="354" t="s">
        <v>503</v>
      </c>
      <c r="C77" s="355"/>
      <c r="D77" s="356"/>
      <c r="E77" s="221"/>
      <c r="F77" s="201"/>
      <c r="G77" s="201"/>
      <c r="H77" s="201"/>
    </row>
    <row r="78" spans="1:8" ht="12.75" customHeight="1">
      <c r="A78" s="201"/>
      <c r="B78" s="354"/>
      <c r="C78" s="355"/>
      <c r="D78" s="356"/>
      <c r="E78" s="221"/>
      <c r="F78" s="201"/>
      <c r="G78" s="201"/>
      <c r="H78" s="201"/>
    </row>
    <row r="79" spans="1:8" ht="32.25" customHeight="1">
      <c r="A79" s="201"/>
      <c r="B79" s="370" t="s">
        <v>523</v>
      </c>
      <c r="C79" s="371"/>
      <c r="D79" s="371"/>
      <c r="E79" s="72">
        <f>SUM(E70:E78)</f>
        <v>0</v>
      </c>
      <c r="F79" s="72">
        <f>SUM(F70:F78)</f>
        <v>0</v>
      </c>
      <c r="G79" s="72">
        <f>SUM(G70:G78)</f>
        <v>0</v>
      </c>
      <c r="H79" s="210">
        <f>SUM(H69:H78)</f>
        <v>0</v>
      </c>
    </row>
    <row r="80" spans="1:8" ht="27" customHeight="1">
      <c r="A80" s="214"/>
      <c r="B80" s="215"/>
      <c r="C80" s="215"/>
      <c r="D80" s="215"/>
      <c r="E80" s="222"/>
      <c r="F80" s="223"/>
      <c r="G80" s="223"/>
      <c r="H80" s="223"/>
    </row>
    <row r="81" spans="1:8" ht="37.5" customHeight="1">
      <c r="A81" s="71" t="s">
        <v>134</v>
      </c>
      <c r="B81" s="322" t="s">
        <v>524</v>
      </c>
      <c r="C81" s="322"/>
      <c r="D81" s="372" t="s">
        <v>525</v>
      </c>
      <c r="E81" s="372"/>
      <c r="F81" s="224" t="s">
        <v>526</v>
      </c>
      <c r="G81" s="369" t="s">
        <v>339</v>
      </c>
      <c r="H81" s="369"/>
    </row>
    <row r="82" spans="1:8" ht="28.5" customHeight="1">
      <c r="A82" s="71" t="s">
        <v>536</v>
      </c>
      <c r="D82" s="329"/>
      <c r="E82" s="329"/>
      <c r="F82" s="71"/>
      <c r="G82" s="225"/>
      <c r="H82" s="48"/>
    </row>
    <row r="83" spans="2:6" ht="24.75" customHeight="1">
      <c r="B83" s="46"/>
      <c r="D83" s="71"/>
      <c r="E83" s="71"/>
      <c r="F83" s="71"/>
    </row>
    <row r="84" spans="1:8" ht="24.75" customHeight="1">
      <c r="A84" s="71"/>
      <c r="B84" s="71"/>
      <c r="C84" s="71"/>
      <c r="F84" s="71"/>
      <c r="G84" s="71"/>
      <c r="H84" s="71"/>
    </row>
    <row r="85" spans="1:2" ht="12.75" customHeight="1">
      <c r="A85" s="71"/>
      <c r="B85" s="71"/>
    </row>
    <row r="86" ht="20.25" customHeight="1">
      <c r="A86" s="71"/>
    </row>
    <row r="87" ht="32.25" customHeight="1"/>
    <row r="88" ht="22.5" customHeight="1"/>
    <row r="89" ht="39.75" customHeight="1"/>
    <row r="92" ht="45" customHeight="1"/>
    <row r="108" ht="27.75" customHeight="1"/>
    <row r="110" ht="12.75" customHeight="1"/>
  </sheetData>
  <sheetProtection/>
  <mergeCells count="70">
    <mergeCell ref="G81:H81"/>
    <mergeCell ref="D82:E82"/>
    <mergeCell ref="B78:D78"/>
    <mergeCell ref="B79:D79"/>
    <mergeCell ref="B81:C81"/>
    <mergeCell ref="D81:E81"/>
    <mergeCell ref="B70:D70"/>
    <mergeCell ref="B71:D71"/>
    <mergeCell ref="B72:D72"/>
    <mergeCell ref="B73:D73"/>
    <mergeCell ref="B74:D74"/>
    <mergeCell ref="B75:D75"/>
    <mergeCell ref="B76:D76"/>
    <mergeCell ref="B77:D77"/>
    <mergeCell ref="B61:D61"/>
    <mergeCell ref="A63:H63"/>
    <mergeCell ref="B64:D64"/>
    <mergeCell ref="B65:D65"/>
    <mergeCell ref="B66:D66"/>
    <mergeCell ref="B67:D67"/>
    <mergeCell ref="B68:D68"/>
    <mergeCell ref="B69:D69"/>
    <mergeCell ref="B53:D53"/>
    <mergeCell ref="B54:D54"/>
    <mergeCell ref="B55:D55"/>
    <mergeCell ref="B56:D56"/>
    <mergeCell ref="B57:D57"/>
    <mergeCell ref="B58:D58"/>
    <mergeCell ref="B59:D59"/>
    <mergeCell ref="B60:D60"/>
    <mergeCell ref="B45:D45"/>
    <mergeCell ref="B46:D46"/>
    <mergeCell ref="B47:D47"/>
    <mergeCell ref="B48:D48"/>
    <mergeCell ref="B49:D49"/>
    <mergeCell ref="B50:D50"/>
    <mergeCell ref="B51:D51"/>
    <mergeCell ref="B52:D52"/>
    <mergeCell ref="B37:D37"/>
    <mergeCell ref="B38:D38"/>
    <mergeCell ref="B39:D39"/>
    <mergeCell ref="B40:D40"/>
    <mergeCell ref="B41:D41"/>
    <mergeCell ref="B42:D42"/>
    <mergeCell ref="B43:D43"/>
    <mergeCell ref="B44:D44"/>
    <mergeCell ref="B27:D27"/>
    <mergeCell ref="B28:D28"/>
    <mergeCell ref="B31:D31"/>
    <mergeCell ref="B32:D32"/>
    <mergeCell ref="B29:D29"/>
    <mergeCell ref="B30:D30"/>
    <mergeCell ref="B33:D33"/>
    <mergeCell ref="B34:D34"/>
    <mergeCell ref="B35:D35"/>
    <mergeCell ref="B36:D36"/>
    <mergeCell ref="B21:D21"/>
    <mergeCell ref="B22:D22"/>
    <mergeCell ref="B23:D23"/>
    <mergeCell ref="B24:D24"/>
    <mergeCell ref="B25:D25"/>
    <mergeCell ref="B26:D26"/>
    <mergeCell ref="B17:D17"/>
    <mergeCell ref="B18:D18"/>
    <mergeCell ref="A9:H9"/>
    <mergeCell ref="A10:H10"/>
    <mergeCell ref="B13:D13"/>
    <mergeCell ref="B14:D14"/>
    <mergeCell ref="B15:D15"/>
    <mergeCell ref="B16:D16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A37" sqref="A37"/>
    </sheetView>
  </sheetViews>
  <sheetFormatPr defaultColWidth="9.140625" defaultRowHeight="12.75"/>
  <cols>
    <col min="3" max="3" width="10.00390625" style="0" bestFit="1" customWidth="1"/>
    <col min="4" max="4" width="15.57421875" style="0" customWidth="1"/>
    <col min="5" max="5" width="10.8515625" style="0" bestFit="1" customWidth="1"/>
    <col min="6" max="6" width="10.57421875" style="0" bestFit="1" customWidth="1"/>
    <col min="8" max="8" width="10.57421875" style="0" bestFit="1" customWidth="1"/>
    <col min="11" max="11" width="10.57421875" style="0" bestFit="1" customWidth="1"/>
  </cols>
  <sheetData>
    <row r="1" spans="1:10" ht="12.75">
      <c r="A1" s="4" t="s">
        <v>436</v>
      </c>
      <c r="B1" s="4"/>
      <c r="I1" s="158"/>
      <c r="J1" s="158"/>
    </row>
    <row r="2" spans="1:10" ht="12.75">
      <c r="A2" s="4" t="s">
        <v>435</v>
      </c>
      <c r="B2" s="4"/>
      <c r="I2" s="158"/>
      <c r="J2" s="158"/>
    </row>
    <row r="3" spans="1:10" ht="12.75">
      <c r="A3" s="4" t="s">
        <v>299</v>
      </c>
      <c r="B3" s="4"/>
      <c r="I3" s="158"/>
      <c r="J3" s="158"/>
    </row>
    <row r="4" spans="1:10" ht="12.75">
      <c r="A4" s="4" t="s">
        <v>300</v>
      </c>
      <c r="B4" s="4"/>
      <c r="I4" s="158"/>
      <c r="J4" s="158"/>
    </row>
    <row r="5" spans="1:10" ht="12.75">
      <c r="A5" s="157"/>
      <c r="B5" s="157"/>
      <c r="C5" s="159"/>
      <c r="D5" s="159"/>
      <c r="E5" s="158"/>
      <c r="F5" s="158"/>
      <c r="G5" s="158"/>
      <c r="H5" s="158"/>
      <c r="I5" s="158"/>
      <c r="J5" s="158"/>
    </row>
    <row r="6" ht="12.75">
      <c r="A6" s="168"/>
    </row>
    <row r="7" spans="1:12" ht="14.25">
      <c r="A7" s="379" t="s">
        <v>657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</row>
    <row r="8" ht="15" thickBot="1">
      <c r="A8" s="169"/>
    </row>
    <row r="9" spans="1:12" ht="13.5" thickBot="1">
      <c r="A9" s="380" t="s">
        <v>469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2"/>
    </row>
    <row r="10" spans="1:12" ht="22.5">
      <c r="A10" s="312" t="s">
        <v>438</v>
      </c>
      <c r="B10" s="373" t="s">
        <v>440</v>
      </c>
      <c r="C10" s="373" t="s">
        <v>441</v>
      </c>
      <c r="D10" s="315"/>
      <c r="E10" s="315"/>
      <c r="F10" s="312" t="s">
        <v>445</v>
      </c>
      <c r="G10" s="312" t="s">
        <v>449</v>
      </c>
      <c r="H10" s="312" t="s">
        <v>453</v>
      </c>
      <c r="I10" s="312" t="s">
        <v>457</v>
      </c>
      <c r="J10" s="312" t="s">
        <v>461</v>
      </c>
      <c r="K10" s="312" t="s">
        <v>465</v>
      </c>
      <c r="L10" s="373" t="s">
        <v>468</v>
      </c>
    </row>
    <row r="11" spans="1:12" ht="22.5">
      <c r="A11" s="313" t="s">
        <v>439</v>
      </c>
      <c r="B11" s="374"/>
      <c r="C11" s="374"/>
      <c r="D11" s="313" t="s">
        <v>442</v>
      </c>
      <c r="E11" s="313" t="s">
        <v>444</v>
      </c>
      <c r="F11" s="313" t="s">
        <v>446</v>
      </c>
      <c r="G11" s="313" t="s">
        <v>450</v>
      </c>
      <c r="H11" s="313" t="s">
        <v>454</v>
      </c>
      <c r="I11" s="313" t="s">
        <v>458</v>
      </c>
      <c r="J11" s="313" t="s">
        <v>462</v>
      </c>
      <c r="K11" s="313" t="s">
        <v>466</v>
      </c>
      <c r="L11" s="374"/>
    </row>
    <row r="12" spans="1:12" ht="22.5">
      <c r="A12" s="313" t="s">
        <v>422</v>
      </c>
      <c r="B12" s="374"/>
      <c r="C12" s="374"/>
      <c r="D12" s="313" t="s">
        <v>443</v>
      </c>
      <c r="E12" s="313" t="s">
        <v>443</v>
      </c>
      <c r="F12" s="313" t="s">
        <v>447</v>
      </c>
      <c r="G12" s="313" t="s">
        <v>451</v>
      </c>
      <c r="H12" s="313" t="s">
        <v>455</v>
      </c>
      <c r="I12" s="313" t="s">
        <v>459</v>
      </c>
      <c r="J12" s="313" t="s">
        <v>463</v>
      </c>
      <c r="K12" s="313" t="s">
        <v>467</v>
      </c>
      <c r="L12" s="374"/>
    </row>
    <row r="13" spans="1:12" ht="13.5" thickBot="1">
      <c r="A13" s="314"/>
      <c r="B13" s="375"/>
      <c r="C13" s="375"/>
      <c r="D13" s="314"/>
      <c r="E13" s="314"/>
      <c r="F13" s="314" t="s">
        <v>448</v>
      </c>
      <c r="G13" s="314" t="s">
        <v>452</v>
      </c>
      <c r="H13" s="314" t="s">
        <v>456</v>
      </c>
      <c r="I13" s="314" t="s">
        <v>460</v>
      </c>
      <c r="J13" s="314" t="s">
        <v>464</v>
      </c>
      <c r="K13" s="314"/>
      <c r="L13" s="375"/>
    </row>
    <row r="14" spans="1:12" ht="13.5" thickBot="1">
      <c r="A14" s="316">
        <v>1</v>
      </c>
      <c r="B14" s="316">
        <v>2</v>
      </c>
      <c r="C14" s="316">
        <v>3</v>
      </c>
      <c r="D14" s="316">
        <v>4</v>
      </c>
      <c r="E14" s="316">
        <v>5</v>
      </c>
      <c r="F14" s="316">
        <v>6</v>
      </c>
      <c r="G14" s="316">
        <v>7</v>
      </c>
      <c r="H14" s="316">
        <v>8</v>
      </c>
      <c r="I14" s="316">
        <v>9</v>
      </c>
      <c r="J14" s="316">
        <v>10</v>
      </c>
      <c r="K14" s="316">
        <v>11</v>
      </c>
      <c r="L14" s="316">
        <v>12</v>
      </c>
    </row>
    <row r="15" spans="1:12" ht="13.5" thickBot="1">
      <c r="A15" s="376" t="s">
        <v>469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8"/>
    </row>
    <row r="16" spans="1:12" ht="13.5" thickBot="1">
      <c r="A16" s="235" t="s">
        <v>585</v>
      </c>
      <c r="B16" s="235" t="s">
        <v>583</v>
      </c>
      <c r="C16" s="236">
        <v>28397</v>
      </c>
      <c r="D16" s="237">
        <v>1079.09</v>
      </c>
      <c r="E16" s="236">
        <v>0</v>
      </c>
      <c r="F16" s="237">
        <v>-1079.09</v>
      </c>
      <c r="G16" s="236">
        <v>0</v>
      </c>
      <c r="H16" s="236">
        <v>0</v>
      </c>
      <c r="I16" s="236">
        <v>0</v>
      </c>
      <c r="J16" s="236">
        <v>0</v>
      </c>
      <c r="K16" s="237">
        <v>-1079.09</v>
      </c>
      <c r="L16" s="236">
        <v>0</v>
      </c>
    </row>
    <row r="17" spans="1:12" ht="13.5" thickBot="1">
      <c r="A17" s="235" t="s">
        <v>586</v>
      </c>
      <c r="B17" s="235" t="s">
        <v>583</v>
      </c>
      <c r="C17" s="236">
        <v>218242</v>
      </c>
      <c r="D17" s="237">
        <v>218242</v>
      </c>
      <c r="E17" s="237">
        <v>56393.73</v>
      </c>
      <c r="F17" s="237">
        <v>-161848.27</v>
      </c>
      <c r="G17" s="236">
        <v>0</v>
      </c>
      <c r="H17" s="236">
        <v>0</v>
      </c>
      <c r="I17" s="236">
        <v>0</v>
      </c>
      <c r="J17" s="236">
        <v>0</v>
      </c>
      <c r="K17" s="237">
        <v>-161848.27</v>
      </c>
      <c r="L17" s="236">
        <v>0</v>
      </c>
    </row>
    <row r="18" spans="1:12" ht="13.5" thickBot="1">
      <c r="A18" s="235" t="s">
        <v>587</v>
      </c>
      <c r="B18" s="235" t="s">
        <v>584</v>
      </c>
      <c r="C18" s="236">
        <v>220890</v>
      </c>
      <c r="D18" s="237">
        <v>34458.84</v>
      </c>
      <c r="E18" s="237">
        <v>43537.42</v>
      </c>
      <c r="F18" s="236">
        <v>0</v>
      </c>
      <c r="G18" s="236">
        <v>0</v>
      </c>
      <c r="H18" s="237">
        <v>-14490.38</v>
      </c>
      <c r="I18" s="236">
        <v>0</v>
      </c>
      <c r="J18" s="236">
        <v>0</v>
      </c>
      <c r="K18" s="237">
        <v>-14490.38</v>
      </c>
      <c r="L18" s="236">
        <v>0</v>
      </c>
    </row>
    <row r="19" spans="1:12" ht="13.5" thickBot="1">
      <c r="A19" s="235" t="s">
        <v>588</v>
      </c>
      <c r="B19" s="235" t="s">
        <v>584</v>
      </c>
      <c r="C19" s="236">
        <v>219316</v>
      </c>
      <c r="D19" s="237">
        <v>21054.34</v>
      </c>
      <c r="E19" s="237">
        <v>21756.15</v>
      </c>
      <c r="F19" s="236">
        <v>0</v>
      </c>
      <c r="G19" s="236">
        <v>0</v>
      </c>
      <c r="H19" s="237">
        <v>1381.69</v>
      </c>
      <c r="I19" s="236">
        <v>0</v>
      </c>
      <c r="J19" s="236">
        <v>0</v>
      </c>
      <c r="K19" s="237">
        <v>1381.69</v>
      </c>
      <c r="L19" s="236">
        <v>0</v>
      </c>
    </row>
    <row r="20" spans="1:12" ht="13.5" thickBot="1">
      <c r="A20" s="235" t="s">
        <v>589</v>
      </c>
      <c r="B20" s="235" t="s">
        <v>584</v>
      </c>
      <c r="C20" s="236">
        <v>794789</v>
      </c>
      <c r="D20" s="237">
        <v>99348.63</v>
      </c>
      <c r="E20" s="237">
        <v>158957.8</v>
      </c>
      <c r="F20" s="236">
        <v>0</v>
      </c>
      <c r="G20" s="236">
        <v>0</v>
      </c>
      <c r="H20" s="237">
        <v>-57224.81</v>
      </c>
      <c r="I20" s="236">
        <v>0</v>
      </c>
      <c r="J20" s="236">
        <v>0</v>
      </c>
      <c r="K20" s="237">
        <v>-57224.81</v>
      </c>
      <c r="L20" s="236">
        <v>0</v>
      </c>
    </row>
    <row r="21" spans="1:12" ht="13.5" thickBot="1">
      <c r="A21" s="235" t="s">
        <v>590</v>
      </c>
      <c r="B21" s="235" t="s">
        <v>584</v>
      </c>
      <c r="C21" s="236">
        <v>260054</v>
      </c>
      <c r="D21" s="237">
        <v>36407.56</v>
      </c>
      <c r="E21" s="237">
        <v>32116.67</v>
      </c>
      <c r="F21" s="236">
        <v>0</v>
      </c>
      <c r="G21" s="236">
        <v>0</v>
      </c>
      <c r="H21" s="237">
        <v>-1482.31</v>
      </c>
      <c r="I21" s="236">
        <v>0</v>
      </c>
      <c r="J21" s="236">
        <v>0</v>
      </c>
      <c r="K21" s="237">
        <v>-1482.31</v>
      </c>
      <c r="L21" s="236">
        <v>0</v>
      </c>
    </row>
    <row r="22" spans="1:12" ht="13.5" thickBot="1">
      <c r="A22" s="235" t="s">
        <v>591</v>
      </c>
      <c r="B22" s="235" t="s">
        <v>584</v>
      </c>
      <c r="C22" s="236">
        <v>278432</v>
      </c>
      <c r="D22" s="237">
        <v>78239.39</v>
      </c>
      <c r="E22" s="237">
        <v>80689.59</v>
      </c>
      <c r="F22" s="236">
        <v>0</v>
      </c>
      <c r="G22" s="236">
        <v>0</v>
      </c>
      <c r="H22" s="237">
        <v>-40818.13</v>
      </c>
      <c r="I22" s="236">
        <v>0</v>
      </c>
      <c r="J22" s="236">
        <v>0</v>
      </c>
      <c r="K22" s="237">
        <v>-40818.13</v>
      </c>
      <c r="L22" s="236">
        <v>0</v>
      </c>
    </row>
    <row r="23" spans="1:12" ht="13.5" thickBot="1">
      <c r="A23" s="235" t="s">
        <v>592</v>
      </c>
      <c r="B23" s="235" t="s">
        <v>584</v>
      </c>
      <c r="C23" s="236">
        <v>101683</v>
      </c>
      <c r="D23" s="237">
        <v>7188.99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0</v>
      </c>
    </row>
    <row r="24" spans="1:12" ht="13.5" thickBot="1">
      <c r="A24" s="235" t="s">
        <v>592</v>
      </c>
      <c r="B24" s="235" t="s">
        <v>583</v>
      </c>
      <c r="C24" s="236">
        <v>45912</v>
      </c>
      <c r="D24" s="237">
        <v>3245.98</v>
      </c>
      <c r="E24" s="236">
        <v>0</v>
      </c>
      <c r="F24" s="237">
        <v>-3245.98</v>
      </c>
      <c r="G24" s="236">
        <v>0</v>
      </c>
      <c r="H24" s="236">
        <v>0</v>
      </c>
      <c r="I24" s="236">
        <v>0</v>
      </c>
      <c r="J24" s="236">
        <v>0</v>
      </c>
      <c r="K24" s="237">
        <v>-3245.98</v>
      </c>
      <c r="L24" s="236">
        <v>0</v>
      </c>
    </row>
    <row r="25" spans="1:12" ht="13.5" thickBot="1">
      <c r="A25" s="235" t="s">
        <v>593</v>
      </c>
      <c r="B25" s="235" t="s">
        <v>583</v>
      </c>
      <c r="C25" s="236">
        <v>291589</v>
      </c>
      <c r="D25" s="237">
        <v>47849.75</v>
      </c>
      <c r="E25" s="236">
        <v>0</v>
      </c>
      <c r="F25" s="237">
        <v>-47849.75</v>
      </c>
      <c r="G25" s="236">
        <v>0</v>
      </c>
      <c r="H25" s="236">
        <v>0</v>
      </c>
      <c r="I25" s="236">
        <v>0</v>
      </c>
      <c r="J25" s="236">
        <v>0</v>
      </c>
      <c r="K25" s="237">
        <v>-47849.75</v>
      </c>
      <c r="L25" s="236">
        <v>0</v>
      </c>
    </row>
    <row r="26" spans="1:12" ht="13.5" thickBot="1">
      <c r="A26" s="235" t="s">
        <v>594</v>
      </c>
      <c r="B26" s="235" t="s">
        <v>583</v>
      </c>
      <c r="C26" s="236">
        <v>19784</v>
      </c>
      <c r="D26" s="237">
        <v>24356.08</v>
      </c>
      <c r="E26" s="236">
        <v>0</v>
      </c>
      <c r="F26" s="237">
        <v>-24356.08</v>
      </c>
      <c r="G26" s="236">
        <v>0</v>
      </c>
      <c r="H26" s="236">
        <v>0</v>
      </c>
      <c r="I26" s="236">
        <v>0</v>
      </c>
      <c r="J26" s="236">
        <v>0</v>
      </c>
      <c r="K26" s="237">
        <v>-24356.08</v>
      </c>
      <c r="L26" s="236">
        <v>0</v>
      </c>
    </row>
    <row r="27" spans="1:12" ht="13.5" thickBot="1">
      <c r="A27" s="235" t="s">
        <v>595</v>
      </c>
      <c r="B27" s="235" t="s">
        <v>584</v>
      </c>
      <c r="C27" s="236">
        <v>7336234</v>
      </c>
      <c r="D27" s="237">
        <v>1834058.5</v>
      </c>
      <c r="E27" s="237">
        <v>1514932.32</v>
      </c>
      <c r="F27" s="236">
        <v>0</v>
      </c>
      <c r="G27" s="236">
        <v>0</v>
      </c>
      <c r="H27" s="237">
        <v>-135720.33</v>
      </c>
      <c r="I27" s="236">
        <v>0</v>
      </c>
      <c r="J27" s="236">
        <v>0</v>
      </c>
      <c r="K27" s="237">
        <v>-135720.33</v>
      </c>
      <c r="L27" s="236">
        <v>0</v>
      </c>
    </row>
    <row r="28" spans="1:12" ht="13.5" thickBot="1">
      <c r="A28" s="235" t="s">
        <v>595</v>
      </c>
      <c r="B28" s="235" t="s">
        <v>583</v>
      </c>
      <c r="C28" s="236">
        <v>147376</v>
      </c>
      <c r="D28" s="237">
        <v>36844</v>
      </c>
      <c r="E28" s="237">
        <v>30433.14</v>
      </c>
      <c r="F28" s="237">
        <v>-6410.86</v>
      </c>
      <c r="G28" s="236">
        <v>0</v>
      </c>
      <c r="H28" s="236">
        <v>0</v>
      </c>
      <c r="I28" s="236">
        <v>0</v>
      </c>
      <c r="J28" s="236">
        <v>0</v>
      </c>
      <c r="K28" s="237">
        <v>-6410.86</v>
      </c>
      <c r="L28" s="236">
        <v>0</v>
      </c>
    </row>
    <row r="29" spans="1:12" ht="13.5" thickBot="1">
      <c r="A29" s="235" t="s">
        <v>596</v>
      </c>
      <c r="B29" s="235" t="s">
        <v>584</v>
      </c>
      <c r="C29" s="236">
        <v>1003001</v>
      </c>
      <c r="D29" s="237">
        <v>267901.57</v>
      </c>
      <c r="E29" s="237">
        <v>345734.44</v>
      </c>
      <c r="F29" s="236">
        <v>0</v>
      </c>
      <c r="G29" s="236">
        <v>0</v>
      </c>
      <c r="H29" s="237">
        <v>-16048.02</v>
      </c>
      <c r="I29" s="236">
        <v>0</v>
      </c>
      <c r="J29" s="236">
        <v>0</v>
      </c>
      <c r="K29" s="237">
        <v>-16048.02</v>
      </c>
      <c r="L29" s="236">
        <v>0</v>
      </c>
    </row>
    <row r="30" spans="1:12" ht="13.5" thickBot="1">
      <c r="A30" s="235" t="s">
        <v>596</v>
      </c>
      <c r="B30" s="235" t="s">
        <v>583</v>
      </c>
      <c r="C30" s="236">
        <v>713994</v>
      </c>
      <c r="D30" s="237">
        <v>190707.8</v>
      </c>
      <c r="E30" s="237">
        <v>246113.73</v>
      </c>
      <c r="F30" s="237">
        <v>55405.93</v>
      </c>
      <c r="G30" s="236">
        <v>0</v>
      </c>
      <c r="H30" s="236">
        <v>0</v>
      </c>
      <c r="I30" s="236">
        <v>0</v>
      </c>
      <c r="J30" s="236">
        <v>0</v>
      </c>
      <c r="K30" s="237">
        <v>55405.93</v>
      </c>
      <c r="L30" s="236">
        <v>0</v>
      </c>
    </row>
    <row r="31" spans="1:12" ht="13.5" thickBot="1">
      <c r="A31" s="235" t="s">
        <v>597</v>
      </c>
      <c r="B31" s="235" t="s">
        <v>584</v>
      </c>
      <c r="C31" s="236">
        <v>4749245</v>
      </c>
      <c r="D31" s="237">
        <v>1106574.09</v>
      </c>
      <c r="E31" s="237">
        <v>900931.78</v>
      </c>
      <c r="F31" s="236">
        <v>0</v>
      </c>
      <c r="G31" s="236">
        <v>0</v>
      </c>
      <c r="H31" s="237">
        <v>-56041.09</v>
      </c>
      <c r="I31" s="236">
        <v>0</v>
      </c>
      <c r="J31" s="236">
        <v>0</v>
      </c>
      <c r="K31" s="237">
        <v>-56041.09</v>
      </c>
      <c r="L31" s="236">
        <v>0</v>
      </c>
    </row>
    <row r="32" spans="1:12" ht="13.5" thickBot="1">
      <c r="A32" s="235" t="s">
        <v>597</v>
      </c>
      <c r="B32" s="235" t="s">
        <v>583</v>
      </c>
      <c r="C32" s="236">
        <v>2040000</v>
      </c>
      <c r="D32" s="237">
        <v>475320</v>
      </c>
      <c r="E32" s="237">
        <v>386988</v>
      </c>
      <c r="F32" s="237">
        <v>-88332</v>
      </c>
      <c r="G32" s="236">
        <v>0</v>
      </c>
      <c r="H32" s="236">
        <v>0</v>
      </c>
      <c r="I32" s="236">
        <v>0</v>
      </c>
      <c r="J32" s="236">
        <v>0</v>
      </c>
      <c r="K32" s="237">
        <v>-88332</v>
      </c>
      <c r="L32" s="236">
        <v>0</v>
      </c>
    </row>
    <row r="33" spans="1:12" ht="13.5" thickBot="1">
      <c r="A33" s="235" t="s">
        <v>598</v>
      </c>
      <c r="B33" s="235" t="s">
        <v>583</v>
      </c>
      <c r="C33" s="236">
        <v>1819124</v>
      </c>
      <c r="D33" s="237">
        <v>898647.26</v>
      </c>
      <c r="E33" s="237">
        <v>109147.44</v>
      </c>
      <c r="F33" s="237">
        <v>-789499.82</v>
      </c>
      <c r="G33" s="236">
        <v>0</v>
      </c>
      <c r="H33" s="236">
        <v>0</v>
      </c>
      <c r="I33" s="236">
        <v>0</v>
      </c>
      <c r="J33" s="236">
        <v>0</v>
      </c>
      <c r="K33" s="237">
        <v>-789499.82</v>
      </c>
      <c r="L33" s="236">
        <v>0</v>
      </c>
    </row>
    <row r="34" spans="1:12" ht="13.5" thickBot="1">
      <c r="A34" s="235" t="s">
        <v>599</v>
      </c>
      <c r="B34" s="235" t="s">
        <v>583</v>
      </c>
      <c r="C34" s="236">
        <v>457921</v>
      </c>
      <c r="D34" s="237">
        <v>154960.47</v>
      </c>
      <c r="E34" s="237">
        <v>22896.05</v>
      </c>
      <c r="F34" s="237">
        <v>-132064.42</v>
      </c>
      <c r="G34" s="236">
        <v>0</v>
      </c>
      <c r="H34" s="236">
        <v>0</v>
      </c>
      <c r="I34" s="236">
        <v>0</v>
      </c>
      <c r="J34" s="236">
        <v>0</v>
      </c>
      <c r="K34" s="237">
        <v>-132064.42</v>
      </c>
      <c r="L34" s="236">
        <v>0</v>
      </c>
    </row>
    <row r="35" spans="1:12" ht="13.5" thickBot="1">
      <c r="A35" s="235" t="s">
        <v>600</v>
      </c>
      <c r="B35" s="235" t="s">
        <v>583</v>
      </c>
      <c r="C35" s="236">
        <v>29195</v>
      </c>
      <c r="D35" s="237">
        <v>11829.81</v>
      </c>
      <c r="E35" s="237">
        <v>7590.7</v>
      </c>
      <c r="F35" s="237">
        <v>-4239.11</v>
      </c>
      <c r="G35" s="236">
        <v>0</v>
      </c>
      <c r="H35" s="236">
        <v>0</v>
      </c>
      <c r="I35" s="236">
        <v>0</v>
      </c>
      <c r="J35" s="236">
        <v>0</v>
      </c>
      <c r="K35" s="237">
        <v>-4239.11</v>
      </c>
      <c r="L35" s="236">
        <v>0</v>
      </c>
    </row>
    <row r="36" spans="1:12" ht="13.5" thickBot="1">
      <c r="A36" s="235" t="s">
        <v>601</v>
      </c>
      <c r="B36" s="235" t="s">
        <v>584</v>
      </c>
      <c r="C36" s="236">
        <v>3107093</v>
      </c>
      <c r="D36" s="237">
        <v>1066043.61</v>
      </c>
      <c r="E36" s="237">
        <v>131740.74</v>
      </c>
      <c r="F36" s="236">
        <v>0</v>
      </c>
      <c r="G36" s="236">
        <v>0</v>
      </c>
      <c r="H36" s="236">
        <v>621.42</v>
      </c>
      <c r="I36" s="236">
        <v>0</v>
      </c>
      <c r="J36" s="236">
        <v>0</v>
      </c>
      <c r="K36" s="236">
        <v>621.42</v>
      </c>
      <c r="L36" s="236">
        <v>0</v>
      </c>
    </row>
    <row r="37" spans="1:12" ht="13.5" thickBot="1">
      <c r="A37" s="235" t="s">
        <v>601</v>
      </c>
      <c r="B37" s="235" t="s">
        <v>583</v>
      </c>
      <c r="C37" s="236">
        <v>100926</v>
      </c>
      <c r="D37" s="237">
        <v>34627.71</v>
      </c>
      <c r="E37" s="237">
        <v>4279.26</v>
      </c>
      <c r="F37" s="237">
        <v>-30348.45</v>
      </c>
      <c r="G37" s="236">
        <v>0</v>
      </c>
      <c r="H37" s="236">
        <v>0</v>
      </c>
      <c r="I37" s="236">
        <v>0</v>
      </c>
      <c r="J37" s="236">
        <v>0</v>
      </c>
      <c r="K37" s="237">
        <v>-30348.45</v>
      </c>
      <c r="L37" s="236">
        <v>0</v>
      </c>
    </row>
    <row r="38" spans="1:12" ht="13.5" thickBot="1">
      <c r="A38" s="235" t="s">
        <v>602</v>
      </c>
      <c r="B38" s="235" t="s">
        <v>583</v>
      </c>
      <c r="C38" s="236">
        <v>157426</v>
      </c>
      <c r="D38" s="237">
        <v>15742.6</v>
      </c>
      <c r="E38" s="237">
        <v>3715.25</v>
      </c>
      <c r="F38" s="237">
        <v>-12027.35</v>
      </c>
      <c r="G38" s="236">
        <v>0</v>
      </c>
      <c r="H38" s="236">
        <v>0</v>
      </c>
      <c r="I38" s="236">
        <v>0</v>
      </c>
      <c r="J38" s="236">
        <v>0</v>
      </c>
      <c r="K38" s="237">
        <v>-12027.35</v>
      </c>
      <c r="L38" s="236">
        <v>0</v>
      </c>
    </row>
    <row r="39" spans="1:12" ht="13.5" thickBot="1">
      <c r="A39" s="235" t="s">
        <v>603</v>
      </c>
      <c r="B39" s="235" t="s">
        <v>584</v>
      </c>
      <c r="C39" s="236">
        <v>187870</v>
      </c>
      <c r="D39" s="237">
        <v>103234.57</v>
      </c>
      <c r="E39" s="237">
        <v>7514.8</v>
      </c>
      <c r="F39" s="236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</row>
    <row r="40" spans="1:12" ht="13.5" thickBot="1">
      <c r="A40" s="235" t="s">
        <v>604</v>
      </c>
      <c r="B40" s="235" t="s">
        <v>584</v>
      </c>
      <c r="C40" s="236">
        <v>43520</v>
      </c>
      <c r="D40" s="237">
        <v>10492.67</v>
      </c>
      <c r="E40" s="237">
        <v>1740.8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0</v>
      </c>
      <c r="L40" s="236">
        <v>0</v>
      </c>
    </row>
    <row r="41" spans="1:12" ht="13.5" thickBot="1">
      <c r="A41" s="235" t="s">
        <v>605</v>
      </c>
      <c r="B41" s="235" t="s">
        <v>584</v>
      </c>
      <c r="C41" s="236">
        <v>11842</v>
      </c>
      <c r="D41" s="237">
        <v>13203.83</v>
      </c>
      <c r="E41" s="237">
        <v>3406.94</v>
      </c>
      <c r="F41" s="236">
        <v>0</v>
      </c>
      <c r="G41" s="236">
        <v>0</v>
      </c>
      <c r="H41" s="236">
        <v>0</v>
      </c>
      <c r="I41" s="236">
        <v>0</v>
      </c>
      <c r="J41" s="236">
        <v>0</v>
      </c>
      <c r="K41" s="236">
        <v>0</v>
      </c>
      <c r="L41" s="236">
        <v>0</v>
      </c>
    </row>
    <row r="42" spans="1:12" ht="13.5" thickBot="1">
      <c r="A42" s="235" t="s">
        <v>606</v>
      </c>
      <c r="B42" s="235" t="s">
        <v>584</v>
      </c>
      <c r="C42" s="236">
        <v>6578</v>
      </c>
      <c r="D42" s="237">
        <v>5518.94</v>
      </c>
      <c r="E42" s="237">
        <v>3771.83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</row>
    <row r="43" spans="1:12" ht="13.5" thickBot="1">
      <c r="A43" s="235" t="s">
        <v>607</v>
      </c>
      <c r="B43" s="235" t="s">
        <v>583</v>
      </c>
      <c r="C43" s="236">
        <v>373307</v>
      </c>
      <c r="D43" s="237">
        <v>261314.9</v>
      </c>
      <c r="E43" s="237">
        <v>149322.8</v>
      </c>
      <c r="F43" s="237">
        <v>-111992.1</v>
      </c>
      <c r="G43" s="236">
        <v>0</v>
      </c>
      <c r="H43" s="236">
        <v>0</v>
      </c>
      <c r="I43" s="236">
        <v>0</v>
      </c>
      <c r="J43" s="236">
        <v>0</v>
      </c>
      <c r="K43" s="237">
        <v>-111992.1</v>
      </c>
      <c r="L43" s="236">
        <v>0</v>
      </c>
    </row>
    <row r="44" spans="1:12" ht="13.5" thickBot="1">
      <c r="A44" s="235" t="s">
        <v>608</v>
      </c>
      <c r="B44" s="235" t="s">
        <v>583</v>
      </c>
      <c r="C44" s="236">
        <v>20364</v>
      </c>
      <c r="D44" s="237">
        <v>10827.54</v>
      </c>
      <c r="E44" s="236">
        <v>0</v>
      </c>
      <c r="F44" s="237">
        <v>-10827.54</v>
      </c>
      <c r="G44" s="236">
        <v>0</v>
      </c>
      <c r="H44" s="236">
        <v>0</v>
      </c>
      <c r="I44" s="236">
        <v>0</v>
      </c>
      <c r="J44" s="236">
        <v>0</v>
      </c>
      <c r="K44" s="237">
        <v>-10827.54</v>
      </c>
      <c r="L44" s="236">
        <v>0</v>
      </c>
    </row>
    <row r="45" spans="1:12" ht="13.5" thickBot="1">
      <c r="A45" s="235" t="s">
        <v>609</v>
      </c>
      <c r="B45" s="235" t="s">
        <v>583</v>
      </c>
      <c r="C45" s="236">
        <v>58</v>
      </c>
      <c r="D45" s="237">
        <v>53505.58</v>
      </c>
      <c r="E45" s="237">
        <v>73784.88</v>
      </c>
      <c r="F45" s="237">
        <v>20279.3</v>
      </c>
      <c r="G45" s="236">
        <v>0</v>
      </c>
      <c r="H45" s="236">
        <v>0</v>
      </c>
      <c r="I45" s="236">
        <v>0</v>
      </c>
      <c r="J45" s="236">
        <v>0</v>
      </c>
      <c r="K45" s="237">
        <v>20279.3</v>
      </c>
      <c r="L45" s="236">
        <v>0</v>
      </c>
    </row>
    <row r="46" spans="1:12" ht="13.5" thickBot="1">
      <c r="A46" s="235" t="s">
        <v>610</v>
      </c>
      <c r="B46" s="235" t="s">
        <v>583</v>
      </c>
      <c r="C46" s="236">
        <v>52422</v>
      </c>
      <c r="D46" s="237">
        <v>228926.87</v>
      </c>
      <c r="E46" s="236">
        <v>0</v>
      </c>
      <c r="F46" s="237">
        <v>-228926.87</v>
      </c>
      <c r="G46" s="236">
        <v>0</v>
      </c>
      <c r="H46" s="236">
        <v>0</v>
      </c>
      <c r="I46" s="236">
        <v>0</v>
      </c>
      <c r="J46" s="236">
        <v>0</v>
      </c>
      <c r="K46" s="237">
        <v>-228926.87</v>
      </c>
      <c r="L46" s="236">
        <v>0</v>
      </c>
    </row>
    <row r="47" spans="1:12" ht="13.5" thickBot="1">
      <c r="A47" s="235" t="s">
        <v>611</v>
      </c>
      <c r="B47" s="235" t="s">
        <v>584</v>
      </c>
      <c r="C47" s="236">
        <v>706554</v>
      </c>
      <c r="D47" s="237">
        <v>63589.86</v>
      </c>
      <c r="E47" s="237">
        <v>56524.32</v>
      </c>
      <c r="F47" s="236">
        <v>0</v>
      </c>
      <c r="G47" s="236">
        <v>0</v>
      </c>
      <c r="H47" s="236">
        <v>0</v>
      </c>
      <c r="I47" s="236">
        <v>0</v>
      </c>
      <c r="J47" s="236">
        <v>0</v>
      </c>
      <c r="K47" s="236">
        <v>0</v>
      </c>
      <c r="L47" s="236">
        <v>0</v>
      </c>
    </row>
    <row r="48" spans="1:12" ht="13.5" thickBot="1">
      <c r="A48" s="235" t="s">
        <v>611</v>
      </c>
      <c r="B48" s="235" t="s">
        <v>583</v>
      </c>
      <c r="C48" s="236">
        <v>391116</v>
      </c>
      <c r="D48" s="237">
        <v>35200.44</v>
      </c>
      <c r="E48" s="237">
        <v>31289.28</v>
      </c>
      <c r="F48" s="237">
        <v>-3911.16</v>
      </c>
      <c r="G48" s="236">
        <v>0</v>
      </c>
      <c r="H48" s="236">
        <v>0</v>
      </c>
      <c r="I48" s="236">
        <v>0</v>
      </c>
      <c r="J48" s="236">
        <v>0</v>
      </c>
      <c r="K48" s="237">
        <v>-3911.16</v>
      </c>
      <c r="L48" s="236">
        <v>0</v>
      </c>
    </row>
    <row r="49" spans="1:12" ht="13.5" thickBot="1">
      <c r="A49" s="235" t="s">
        <v>612</v>
      </c>
      <c r="B49" s="235" t="s">
        <v>584</v>
      </c>
      <c r="C49" s="236">
        <v>73312</v>
      </c>
      <c r="D49" s="237">
        <v>54984</v>
      </c>
      <c r="E49" s="237">
        <v>46978.33</v>
      </c>
      <c r="F49" s="236">
        <v>0</v>
      </c>
      <c r="G49" s="236">
        <v>0</v>
      </c>
      <c r="H49" s="236">
        <v>-7.33</v>
      </c>
      <c r="I49" s="236">
        <v>0</v>
      </c>
      <c r="J49" s="236">
        <v>0</v>
      </c>
      <c r="K49" s="236">
        <v>-7.33</v>
      </c>
      <c r="L49" s="236">
        <v>0</v>
      </c>
    </row>
    <row r="50" spans="1:12" ht="13.5" thickBot="1">
      <c r="A50" s="235" t="s">
        <v>613</v>
      </c>
      <c r="B50" s="235" t="s">
        <v>583</v>
      </c>
      <c r="C50" s="236">
        <v>1576417</v>
      </c>
      <c r="D50" s="237">
        <v>550169.53</v>
      </c>
      <c r="E50" s="237">
        <v>278710.53</v>
      </c>
      <c r="F50" s="237">
        <v>-271459</v>
      </c>
      <c r="G50" s="236">
        <v>0</v>
      </c>
      <c r="H50" s="236">
        <v>0</v>
      </c>
      <c r="I50" s="236">
        <v>0</v>
      </c>
      <c r="J50" s="236">
        <v>0</v>
      </c>
      <c r="K50" s="237">
        <v>-271459</v>
      </c>
      <c r="L50" s="236">
        <v>0</v>
      </c>
    </row>
    <row r="51" spans="1:12" ht="13.5" thickBot="1">
      <c r="A51" s="235" t="s">
        <v>614</v>
      </c>
      <c r="B51" s="235" t="s">
        <v>584</v>
      </c>
      <c r="C51" s="236">
        <v>679198</v>
      </c>
      <c r="D51" s="237">
        <v>15621.55</v>
      </c>
      <c r="E51" s="237">
        <v>18542.11</v>
      </c>
      <c r="F51" s="236">
        <v>0</v>
      </c>
      <c r="G51" s="236">
        <v>0</v>
      </c>
      <c r="H51" s="236">
        <v>-543.35</v>
      </c>
      <c r="I51" s="236">
        <v>0</v>
      </c>
      <c r="J51" s="236">
        <v>0</v>
      </c>
      <c r="K51" s="236">
        <v>-543.35</v>
      </c>
      <c r="L51" s="236">
        <v>0</v>
      </c>
    </row>
    <row r="52" spans="1:12" ht="13.5" thickBot="1">
      <c r="A52" s="235" t="s">
        <v>615</v>
      </c>
      <c r="B52" s="235" t="s">
        <v>583</v>
      </c>
      <c r="C52" s="236">
        <v>1544653</v>
      </c>
      <c r="D52" s="237">
        <v>20080.49</v>
      </c>
      <c r="E52" s="237">
        <v>9885.78</v>
      </c>
      <c r="F52" s="237">
        <v>-10194.71</v>
      </c>
      <c r="G52" s="236">
        <v>0</v>
      </c>
      <c r="H52" s="236">
        <v>0</v>
      </c>
      <c r="I52" s="236">
        <v>0</v>
      </c>
      <c r="J52" s="236">
        <v>0</v>
      </c>
      <c r="K52" s="237">
        <v>-10194.71</v>
      </c>
      <c r="L52" s="236">
        <v>0</v>
      </c>
    </row>
    <row r="53" spans="1:12" ht="13.5" thickBot="1">
      <c r="A53" s="235" t="s">
        <v>615</v>
      </c>
      <c r="B53" s="235" t="s">
        <v>584</v>
      </c>
      <c r="C53" s="236">
        <v>2305339</v>
      </c>
      <c r="D53" s="237">
        <v>29969.41</v>
      </c>
      <c r="E53" s="237">
        <v>14754.17</v>
      </c>
      <c r="F53" s="236">
        <v>0</v>
      </c>
      <c r="G53" s="236">
        <v>0</v>
      </c>
      <c r="H53" s="236">
        <v>461.07</v>
      </c>
      <c r="I53" s="236">
        <v>0</v>
      </c>
      <c r="J53" s="236">
        <v>0</v>
      </c>
      <c r="K53" s="236">
        <v>461.07</v>
      </c>
      <c r="L53" s="236">
        <v>0</v>
      </c>
    </row>
    <row r="54" spans="1:12" ht="13.5" thickBot="1">
      <c r="A54" s="235" t="s">
        <v>616</v>
      </c>
      <c r="B54" s="235" t="s">
        <v>583</v>
      </c>
      <c r="C54" s="236">
        <v>787024</v>
      </c>
      <c r="D54" s="237">
        <v>12592.38</v>
      </c>
      <c r="E54" s="237">
        <v>24240.34</v>
      </c>
      <c r="F54" s="237">
        <v>11647.96</v>
      </c>
      <c r="G54" s="236">
        <v>0</v>
      </c>
      <c r="H54" s="236">
        <v>0</v>
      </c>
      <c r="I54" s="236">
        <v>0</v>
      </c>
      <c r="J54" s="236">
        <v>0</v>
      </c>
      <c r="K54" s="237">
        <v>11647.96</v>
      </c>
      <c r="L54" s="236">
        <v>0</v>
      </c>
    </row>
    <row r="55" spans="1:12" ht="13.5" thickBot="1">
      <c r="A55" s="235" t="s">
        <v>616</v>
      </c>
      <c r="B55" s="235" t="s">
        <v>584</v>
      </c>
      <c r="C55" s="236">
        <v>1763240</v>
      </c>
      <c r="D55" s="237">
        <v>28211.84</v>
      </c>
      <c r="E55" s="237">
        <v>54307.79</v>
      </c>
      <c r="F55" s="236">
        <v>0</v>
      </c>
      <c r="G55" s="236">
        <v>0</v>
      </c>
      <c r="H55" s="237">
        <v>6171.34</v>
      </c>
      <c r="I55" s="236">
        <v>0</v>
      </c>
      <c r="J55" s="236">
        <v>0</v>
      </c>
      <c r="K55" s="237">
        <v>6171.34</v>
      </c>
      <c r="L55" s="236">
        <v>0</v>
      </c>
    </row>
    <row r="56" spans="1:12" ht="13.5" thickBot="1">
      <c r="A56" s="235" t="s">
        <v>617</v>
      </c>
      <c r="B56" s="235" t="s">
        <v>584</v>
      </c>
      <c r="C56" s="236">
        <v>2052364</v>
      </c>
      <c r="D56" s="237">
        <v>2102646.92</v>
      </c>
      <c r="E56" s="237">
        <v>2104288.81</v>
      </c>
      <c r="F56" s="236">
        <v>0</v>
      </c>
      <c r="G56" s="236">
        <v>0</v>
      </c>
      <c r="H56" s="237">
        <v>72448.45</v>
      </c>
      <c r="I56" s="236">
        <v>0</v>
      </c>
      <c r="J56" s="236">
        <v>0</v>
      </c>
      <c r="K56" s="237">
        <v>72448.45</v>
      </c>
      <c r="L56" s="237">
        <v>1641.89</v>
      </c>
    </row>
    <row r="57" spans="1:12" ht="13.5" thickBot="1">
      <c r="A57" s="235" t="s">
        <v>617</v>
      </c>
      <c r="B57" s="235" t="s">
        <v>583</v>
      </c>
      <c r="C57" s="236">
        <v>887018</v>
      </c>
      <c r="D57" s="237">
        <v>908749.94</v>
      </c>
      <c r="E57" s="237">
        <v>909459.56</v>
      </c>
      <c r="F57" s="236">
        <v>709.62</v>
      </c>
      <c r="G57" s="236">
        <v>0</v>
      </c>
      <c r="H57" s="236">
        <v>0</v>
      </c>
      <c r="I57" s="236">
        <v>0</v>
      </c>
      <c r="J57" s="236">
        <v>0</v>
      </c>
      <c r="K57" s="236">
        <v>709.62</v>
      </c>
      <c r="L57" s="236">
        <v>709.62</v>
      </c>
    </row>
    <row r="58" spans="1:12" ht="13.5" thickBot="1">
      <c r="A58" s="235" t="s">
        <v>618</v>
      </c>
      <c r="B58" s="235" t="s">
        <v>583</v>
      </c>
      <c r="C58" s="236">
        <v>15557</v>
      </c>
      <c r="D58" s="237">
        <v>24547.39</v>
      </c>
      <c r="E58" s="237">
        <v>1347.24</v>
      </c>
      <c r="F58" s="237">
        <v>-23200.15</v>
      </c>
      <c r="G58" s="236">
        <v>0</v>
      </c>
      <c r="H58" s="236">
        <v>0</v>
      </c>
      <c r="I58" s="236">
        <v>0</v>
      </c>
      <c r="J58" s="236">
        <v>0</v>
      </c>
      <c r="K58" s="237">
        <v>-23200.15</v>
      </c>
      <c r="L58" s="236">
        <v>0</v>
      </c>
    </row>
    <row r="59" spans="1:12" ht="13.5" thickBot="1">
      <c r="A59" s="235" t="s">
        <v>619</v>
      </c>
      <c r="B59" s="235" t="s">
        <v>583</v>
      </c>
      <c r="C59" s="236">
        <v>438277</v>
      </c>
      <c r="D59" s="237">
        <v>87655.4</v>
      </c>
      <c r="E59" s="237">
        <v>87655.4</v>
      </c>
      <c r="F59" s="236">
        <v>0</v>
      </c>
      <c r="G59" s="236">
        <v>0</v>
      </c>
      <c r="H59" s="236">
        <v>0</v>
      </c>
      <c r="I59" s="236">
        <v>0</v>
      </c>
      <c r="J59" s="236">
        <v>0</v>
      </c>
      <c r="K59" s="236">
        <v>0</v>
      </c>
      <c r="L59" s="236">
        <v>0</v>
      </c>
    </row>
    <row r="60" spans="1:12" ht="13.5" thickBot="1">
      <c r="A60" s="235" t="s">
        <v>620</v>
      </c>
      <c r="B60" s="235" t="s">
        <v>583</v>
      </c>
      <c r="C60" s="236">
        <v>102217</v>
      </c>
      <c r="D60" s="237">
        <v>106428.34</v>
      </c>
      <c r="E60" s="237">
        <v>15945.85</v>
      </c>
      <c r="F60" s="237">
        <v>-90482.49</v>
      </c>
      <c r="G60" s="236">
        <v>0</v>
      </c>
      <c r="H60" s="236">
        <v>0</v>
      </c>
      <c r="I60" s="236">
        <v>0</v>
      </c>
      <c r="J60" s="236">
        <v>0</v>
      </c>
      <c r="K60" s="237">
        <v>-90482.49</v>
      </c>
      <c r="L60" s="236">
        <v>0</v>
      </c>
    </row>
    <row r="61" spans="1:12" ht="13.5" thickBot="1">
      <c r="A61" s="235" t="s">
        <v>621</v>
      </c>
      <c r="B61" s="235" t="s">
        <v>584</v>
      </c>
      <c r="C61" s="236">
        <v>84867</v>
      </c>
      <c r="D61" s="237">
        <v>97223.64</v>
      </c>
      <c r="E61" s="237">
        <v>47415.19</v>
      </c>
      <c r="F61" s="236">
        <v>0</v>
      </c>
      <c r="G61" s="236">
        <v>0</v>
      </c>
      <c r="H61" s="236">
        <v>0</v>
      </c>
      <c r="I61" s="236">
        <v>0</v>
      </c>
      <c r="J61" s="236">
        <v>0</v>
      </c>
      <c r="K61" s="236">
        <v>0</v>
      </c>
      <c r="L61" s="236">
        <v>0</v>
      </c>
    </row>
    <row r="62" spans="1:12" ht="13.5" thickBot="1">
      <c r="A62" s="235" t="s">
        <v>622</v>
      </c>
      <c r="B62" s="235" t="s">
        <v>584</v>
      </c>
      <c r="C62" s="236">
        <v>834770</v>
      </c>
      <c r="D62" s="237">
        <v>511296.63</v>
      </c>
      <c r="E62" s="237">
        <v>250431</v>
      </c>
      <c r="F62" s="236">
        <v>0</v>
      </c>
      <c r="G62" s="236">
        <v>0</v>
      </c>
      <c r="H62" s="236">
        <v>0</v>
      </c>
      <c r="I62" s="236">
        <v>0</v>
      </c>
      <c r="J62" s="236">
        <v>0</v>
      </c>
      <c r="K62" s="236">
        <v>0</v>
      </c>
      <c r="L62" s="236">
        <v>0</v>
      </c>
    </row>
    <row r="63" spans="1:12" ht="13.5" thickBot="1">
      <c r="A63" s="235" t="s">
        <v>623</v>
      </c>
      <c r="B63" s="235" t="s">
        <v>584</v>
      </c>
      <c r="C63" s="236">
        <v>171699</v>
      </c>
      <c r="D63" s="237">
        <v>73830.57</v>
      </c>
      <c r="E63" s="237">
        <v>3433.98</v>
      </c>
      <c r="F63" s="236">
        <v>0</v>
      </c>
      <c r="G63" s="236">
        <v>0</v>
      </c>
      <c r="H63" s="236">
        <v>0</v>
      </c>
      <c r="I63" s="236">
        <v>0</v>
      </c>
      <c r="J63" s="236">
        <v>0</v>
      </c>
      <c r="K63" s="236">
        <v>0</v>
      </c>
      <c r="L63" s="236">
        <v>0</v>
      </c>
    </row>
    <row r="64" spans="1:12" ht="13.5" thickBot="1">
      <c r="A64" s="235" t="s">
        <v>624</v>
      </c>
      <c r="B64" s="235" t="s">
        <v>583</v>
      </c>
      <c r="C64" s="236">
        <v>9391</v>
      </c>
      <c r="D64" s="237">
        <v>2729.96</v>
      </c>
      <c r="E64" s="237">
        <v>2016.25</v>
      </c>
      <c r="F64" s="236">
        <v>-713.71</v>
      </c>
      <c r="G64" s="236">
        <v>0</v>
      </c>
      <c r="H64" s="236">
        <v>0</v>
      </c>
      <c r="I64" s="236">
        <v>0</v>
      </c>
      <c r="J64" s="236">
        <v>0</v>
      </c>
      <c r="K64" s="236">
        <v>-713.71</v>
      </c>
      <c r="L64" s="236">
        <v>0</v>
      </c>
    </row>
    <row r="65" spans="1:12" ht="13.5" thickBot="1">
      <c r="A65" s="235" t="s">
        <v>625</v>
      </c>
      <c r="B65" s="235" t="s">
        <v>583</v>
      </c>
      <c r="C65" s="236">
        <v>10546</v>
      </c>
      <c r="D65" s="237">
        <v>3691.1</v>
      </c>
      <c r="E65" s="237">
        <v>5273</v>
      </c>
      <c r="F65" s="237">
        <v>1581.9</v>
      </c>
      <c r="G65" s="236">
        <v>0</v>
      </c>
      <c r="H65" s="236">
        <v>0</v>
      </c>
      <c r="I65" s="236">
        <v>0</v>
      </c>
      <c r="J65" s="236">
        <v>0</v>
      </c>
      <c r="K65" s="237">
        <v>1581.9</v>
      </c>
      <c r="L65" s="236">
        <v>0</v>
      </c>
    </row>
    <row r="66" spans="1:12" ht="13.5" thickBot="1">
      <c r="A66" s="376" t="s">
        <v>116</v>
      </c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8"/>
    </row>
    <row r="67" spans="1:12" ht="13.5" thickBot="1">
      <c r="A67" s="235" t="s">
        <v>633</v>
      </c>
      <c r="B67" s="235" t="s">
        <v>584</v>
      </c>
      <c r="C67" s="236">
        <v>45488</v>
      </c>
      <c r="D67" s="237">
        <v>4366.84</v>
      </c>
      <c r="E67" s="237">
        <v>4553.35</v>
      </c>
      <c r="F67" s="236">
        <v>0</v>
      </c>
      <c r="G67" s="236">
        <v>0</v>
      </c>
      <c r="H67" s="236">
        <v>-222.89</v>
      </c>
      <c r="I67" s="236">
        <v>0</v>
      </c>
      <c r="J67" s="236">
        <v>0</v>
      </c>
      <c r="K67" s="236">
        <v>-222.89</v>
      </c>
      <c r="L67" s="236">
        <v>0</v>
      </c>
    </row>
    <row r="68" spans="1:12" ht="13.5" thickBot="1">
      <c r="A68" s="235" t="s">
        <v>634</v>
      </c>
      <c r="B68" s="235" t="s">
        <v>584</v>
      </c>
      <c r="C68" s="236">
        <v>327739</v>
      </c>
      <c r="D68" s="237">
        <v>86537.14</v>
      </c>
      <c r="E68" s="237">
        <v>97830.09</v>
      </c>
      <c r="F68" s="236">
        <v>0</v>
      </c>
      <c r="G68" s="236">
        <v>0</v>
      </c>
      <c r="H68" s="236">
        <v>0</v>
      </c>
      <c r="I68" s="236">
        <v>0</v>
      </c>
      <c r="J68" s="236">
        <v>0</v>
      </c>
      <c r="K68" s="236">
        <v>0</v>
      </c>
      <c r="L68" s="236">
        <v>0</v>
      </c>
    </row>
    <row r="69" spans="1:12" ht="13.5" thickBot="1">
      <c r="A69" s="235" t="s">
        <v>634</v>
      </c>
      <c r="B69" s="235" t="s">
        <v>583</v>
      </c>
      <c r="C69" s="236">
        <v>121467</v>
      </c>
      <c r="D69" s="237">
        <v>32072.5</v>
      </c>
      <c r="E69" s="237">
        <v>36257.9</v>
      </c>
      <c r="F69" s="237">
        <v>4185.4</v>
      </c>
      <c r="G69" s="236">
        <v>0</v>
      </c>
      <c r="H69" s="236">
        <v>0</v>
      </c>
      <c r="I69" s="236">
        <v>0</v>
      </c>
      <c r="J69" s="236">
        <v>0</v>
      </c>
      <c r="K69" s="237">
        <v>4185.4</v>
      </c>
      <c r="L69" s="236">
        <v>0</v>
      </c>
    </row>
    <row r="70" spans="1:12" ht="13.5" thickBot="1">
      <c r="A70" s="235" t="s">
        <v>635</v>
      </c>
      <c r="B70" s="235" t="s">
        <v>584</v>
      </c>
      <c r="C70" s="236">
        <v>473486</v>
      </c>
      <c r="D70" s="237">
        <v>123194.29</v>
      </c>
      <c r="E70" s="237">
        <v>141761.71</v>
      </c>
      <c r="F70" s="236">
        <v>0</v>
      </c>
      <c r="G70" s="236">
        <v>0</v>
      </c>
      <c r="H70" s="236">
        <v>0</v>
      </c>
      <c r="I70" s="236">
        <v>0</v>
      </c>
      <c r="J70" s="236">
        <v>0</v>
      </c>
      <c r="K70" s="236">
        <v>0</v>
      </c>
      <c r="L70" s="236">
        <v>0</v>
      </c>
    </row>
    <row r="71" spans="1:12" ht="13.5" thickBot="1">
      <c r="A71" s="235" t="s">
        <v>635</v>
      </c>
      <c r="B71" s="235" t="s">
        <v>583</v>
      </c>
      <c r="C71" s="236">
        <v>234495</v>
      </c>
      <c r="D71" s="237">
        <v>61012.24</v>
      </c>
      <c r="E71" s="237">
        <v>70207.8</v>
      </c>
      <c r="F71" s="237">
        <v>9195.56</v>
      </c>
      <c r="G71" s="236">
        <v>0</v>
      </c>
      <c r="H71" s="236">
        <v>0</v>
      </c>
      <c r="I71" s="236">
        <v>0</v>
      </c>
      <c r="J71" s="236">
        <v>0</v>
      </c>
      <c r="K71" s="237">
        <v>9195.56</v>
      </c>
      <c r="L71" s="236">
        <v>0</v>
      </c>
    </row>
    <row r="72" spans="1:12" ht="13.5" thickBot="1">
      <c r="A72" s="235" t="s">
        <v>636</v>
      </c>
      <c r="B72" s="235" t="s">
        <v>584</v>
      </c>
      <c r="C72" s="236">
        <v>889981</v>
      </c>
      <c r="D72" s="237">
        <v>230424.75</v>
      </c>
      <c r="E72" s="237">
        <v>265659.33</v>
      </c>
      <c r="F72" s="236">
        <v>0</v>
      </c>
      <c r="G72" s="236">
        <v>0</v>
      </c>
      <c r="H72" s="236">
        <v>0</v>
      </c>
      <c r="I72" s="236">
        <v>0</v>
      </c>
      <c r="J72" s="236">
        <v>0</v>
      </c>
      <c r="K72" s="236">
        <v>0</v>
      </c>
      <c r="L72" s="236">
        <v>0</v>
      </c>
    </row>
    <row r="73" spans="1:12" ht="13.5" thickBot="1">
      <c r="A73" s="235" t="s">
        <v>636</v>
      </c>
      <c r="B73" s="235" t="s">
        <v>583</v>
      </c>
      <c r="C73" s="236">
        <v>117071</v>
      </c>
      <c r="D73" s="237">
        <v>30234.43</v>
      </c>
      <c r="E73" s="237">
        <v>34945.69</v>
      </c>
      <c r="F73" s="237">
        <v>4711.26</v>
      </c>
      <c r="G73" s="236">
        <v>0</v>
      </c>
      <c r="H73" s="236">
        <v>0</v>
      </c>
      <c r="I73" s="236">
        <v>0</v>
      </c>
      <c r="J73" s="236">
        <v>0</v>
      </c>
      <c r="K73" s="237">
        <v>4711.26</v>
      </c>
      <c r="L73" s="236">
        <v>0</v>
      </c>
    </row>
    <row r="74" spans="1:12" ht="13.5" thickBot="1">
      <c r="A74" s="235" t="s">
        <v>637</v>
      </c>
      <c r="B74" s="235" t="s">
        <v>584</v>
      </c>
      <c r="C74" s="236">
        <v>303766</v>
      </c>
      <c r="D74" s="237">
        <v>103887.98</v>
      </c>
      <c r="E74" s="237">
        <v>120291.34</v>
      </c>
      <c r="F74" s="236">
        <v>0</v>
      </c>
      <c r="G74" s="236">
        <v>0</v>
      </c>
      <c r="H74" s="236">
        <v>0</v>
      </c>
      <c r="I74" s="236">
        <v>0</v>
      </c>
      <c r="J74" s="236">
        <v>0</v>
      </c>
      <c r="K74" s="236">
        <v>0</v>
      </c>
      <c r="L74" s="236">
        <v>0</v>
      </c>
    </row>
    <row r="75" spans="1:12" ht="13.5" thickBot="1">
      <c r="A75" s="235" t="s">
        <v>637</v>
      </c>
      <c r="B75" s="235" t="s">
        <v>583</v>
      </c>
      <c r="C75" s="236">
        <v>318264</v>
      </c>
      <c r="D75" s="237">
        <v>108846.3</v>
      </c>
      <c r="E75" s="237">
        <v>126032.54</v>
      </c>
      <c r="F75" s="237">
        <v>17186.24</v>
      </c>
      <c r="G75" s="236">
        <v>0</v>
      </c>
      <c r="H75" s="236">
        <v>0</v>
      </c>
      <c r="I75" s="236">
        <v>0</v>
      </c>
      <c r="J75" s="236">
        <v>0</v>
      </c>
      <c r="K75" s="237">
        <v>17186.24</v>
      </c>
      <c r="L75" s="236">
        <v>0</v>
      </c>
    </row>
    <row r="76" spans="1:12" ht="13.5" thickBot="1">
      <c r="A76" s="235" t="s">
        <v>638</v>
      </c>
      <c r="B76" s="235" t="s">
        <v>583</v>
      </c>
      <c r="C76" s="236">
        <v>134092</v>
      </c>
      <c r="D76" s="237">
        <v>57659.56</v>
      </c>
      <c r="E76" s="237">
        <v>66308.49</v>
      </c>
      <c r="F76" s="237">
        <v>8648.93</v>
      </c>
      <c r="G76" s="236">
        <v>0</v>
      </c>
      <c r="H76" s="236">
        <v>0</v>
      </c>
      <c r="I76" s="236">
        <v>0</v>
      </c>
      <c r="J76" s="236">
        <v>0</v>
      </c>
      <c r="K76" s="237">
        <v>8648.93</v>
      </c>
      <c r="L76" s="236">
        <v>268.18</v>
      </c>
    </row>
    <row r="77" spans="1:12" ht="13.5" thickBot="1">
      <c r="A77" s="235" t="s">
        <v>638</v>
      </c>
      <c r="B77" s="235" t="s">
        <v>584</v>
      </c>
      <c r="C77" s="236">
        <v>503115</v>
      </c>
      <c r="D77" s="237">
        <v>216515.67</v>
      </c>
      <c r="E77" s="237">
        <v>248790.37</v>
      </c>
      <c r="F77" s="236">
        <v>0</v>
      </c>
      <c r="G77" s="236">
        <v>0</v>
      </c>
      <c r="H77" s="237">
        <v>2264.02</v>
      </c>
      <c r="I77" s="236">
        <v>0</v>
      </c>
      <c r="J77" s="236">
        <v>0</v>
      </c>
      <c r="K77" s="237">
        <v>2264.02</v>
      </c>
      <c r="L77" s="237">
        <v>1006.23</v>
      </c>
    </row>
    <row r="78" spans="1:12" ht="13.5" thickBot="1">
      <c r="A78" s="235" t="s">
        <v>639</v>
      </c>
      <c r="B78" s="235" t="s">
        <v>584</v>
      </c>
      <c r="C78" s="236">
        <v>511882</v>
      </c>
      <c r="D78" s="237">
        <v>218952.83</v>
      </c>
      <c r="E78" s="237">
        <v>253125.65</v>
      </c>
      <c r="F78" s="236">
        <v>0</v>
      </c>
      <c r="G78" s="236">
        <v>0</v>
      </c>
      <c r="H78" s="236">
        <v>-255.94</v>
      </c>
      <c r="I78" s="236">
        <v>0</v>
      </c>
      <c r="J78" s="236">
        <v>0</v>
      </c>
      <c r="K78" s="236">
        <v>-255.94</v>
      </c>
      <c r="L78" s="236">
        <v>0</v>
      </c>
    </row>
    <row r="79" spans="1:12" ht="13.5" thickBot="1">
      <c r="A79" s="235" t="s">
        <v>639</v>
      </c>
      <c r="B79" s="235" t="s">
        <v>583</v>
      </c>
      <c r="C79" s="236">
        <v>108464</v>
      </c>
      <c r="D79" s="237">
        <v>46223.73</v>
      </c>
      <c r="E79" s="237">
        <v>53635.45</v>
      </c>
      <c r="F79" s="237">
        <v>7411.72</v>
      </c>
      <c r="G79" s="236">
        <v>0</v>
      </c>
      <c r="H79" s="236">
        <v>0</v>
      </c>
      <c r="I79" s="236">
        <v>0</v>
      </c>
      <c r="J79" s="236">
        <v>0</v>
      </c>
      <c r="K79" s="237">
        <v>7411.72</v>
      </c>
      <c r="L79" s="236">
        <v>0</v>
      </c>
    </row>
    <row r="80" spans="1:12" ht="13.5" thickBot="1">
      <c r="A80" s="235" t="s">
        <v>640</v>
      </c>
      <c r="B80" s="235" t="s">
        <v>584</v>
      </c>
      <c r="C80" s="236">
        <v>176153</v>
      </c>
      <c r="D80" s="237">
        <v>74287.62</v>
      </c>
      <c r="E80" s="237">
        <v>86913.89</v>
      </c>
      <c r="F80" s="236">
        <v>0</v>
      </c>
      <c r="G80" s="236">
        <v>0</v>
      </c>
      <c r="H80" s="236">
        <v>70.46</v>
      </c>
      <c r="I80" s="236">
        <v>0</v>
      </c>
      <c r="J80" s="236">
        <v>0</v>
      </c>
      <c r="K80" s="236">
        <v>70.46</v>
      </c>
      <c r="L80" s="236">
        <v>70.46</v>
      </c>
    </row>
    <row r="81" spans="1:12" ht="13.5" thickBot="1">
      <c r="A81" s="235" t="s">
        <v>641</v>
      </c>
      <c r="B81" s="235" t="s">
        <v>584</v>
      </c>
      <c r="C81" s="236">
        <v>374243</v>
      </c>
      <c r="D81" s="237">
        <v>186147.5</v>
      </c>
      <c r="E81" s="237">
        <v>221327.31</v>
      </c>
      <c r="F81" s="236">
        <v>0</v>
      </c>
      <c r="G81" s="236">
        <v>0</v>
      </c>
      <c r="H81" s="237">
        <v>1047.88</v>
      </c>
      <c r="I81" s="236">
        <v>0</v>
      </c>
      <c r="J81" s="236">
        <v>0</v>
      </c>
      <c r="K81" s="237">
        <v>1047.88</v>
      </c>
      <c r="L81" s="236">
        <v>0</v>
      </c>
    </row>
    <row r="82" spans="1:12" ht="13.5" thickBot="1">
      <c r="A82" s="235" t="s">
        <v>642</v>
      </c>
      <c r="B82" s="235" t="s">
        <v>584</v>
      </c>
      <c r="C82" s="236">
        <v>331738</v>
      </c>
      <c r="D82" s="237">
        <v>180019.15</v>
      </c>
      <c r="E82" s="237">
        <v>227572.27</v>
      </c>
      <c r="F82" s="236">
        <v>0</v>
      </c>
      <c r="G82" s="236">
        <v>0</v>
      </c>
      <c r="H82" s="236">
        <v>0</v>
      </c>
      <c r="I82" s="236">
        <v>0</v>
      </c>
      <c r="J82" s="236">
        <v>0</v>
      </c>
      <c r="K82" s="236">
        <v>0</v>
      </c>
      <c r="L82" s="236">
        <v>0</v>
      </c>
    </row>
    <row r="83" spans="1:12" ht="13.5" thickBot="1">
      <c r="A83" s="235" t="s">
        <v>643</v>
      </c>
      <c r="B83" s="235" t="s">
        <v>584</v>
      </c>
      <c r="C83" s="236">
        <v>42732</v>
      </c>
      <c r="D83" s="237">
        <v>26932.6</v>
      </c>
      <c r="E83" s="237">
        <v>33493.34</v>
      </c>
      <c r="F83" s="236">
        <v>0</v>
      </c>
      <c r="G83" s="236">
        <v>0</v>
      </c>
      <c r="H83" s="236">
        <v>59.82</v>
      </c>
      <c r="I83" s="236">
        <v>0</v>
      </c>
      <c r="J83" s="236">
        <v>0</v>
      </c>
      <c r="K83" s="236">
        <v>59.82</v>
      </c>
      <c r="L83" s="236">
        <v>0</v>
      </c>
    </row>
    <row r="84" spans="1:12" ht="13.5" thickBot="1">
      <c r="A84" s="235" t="s">
        <v>644</v>
      </c>
      <c r="B84" s="235" t="s">
        <v>584</v>
      </c>
      <c r="C84" s="236">
        <v>123843</v>
      </c>
      <c r="D84" s="237">
        <v>98455.01</v>
      </c>
      <c r="E84" s="237">
        <v>109006.61</v>
      </c>
      <c r="F84" s="236">
        <v>0</v>
      </c>
      <c r="G84" s="236">
        <v>0</v>
      </c>
      <c r="H84" s="236">
        <v>891.67</v>
      </c>
      <c r="I84" s="236">
        <v>0</v>
      </c>
      <c r="J84" s="236">
        <v>0</v>
      </c>
      <c r="K84" s="236">
        <v>891.67</v>
      </c>
      <c r="L84" s="236">
        <v>0</v>
      </c>
    </row>
    <row r="85" spans="1:12" ht="13.5" thickBot="1">
      <c r="A85" s="235" t="s">
        <v>644</v>
      </c>
      <c r="B85" s="235" t="s">
        <v>583</v>
      </c>
      <c r="C85" s="236">
        <v>81300</v>
      </c>
      <c r="D85" s="237">
        <v>71835.67</v>
      </c>
      <c r="E85" s="237">
        <v>71560.26</v>
      </c>
      <c r="F85" s="236">
        <v>-275.41</v>
      </c>
      <c r="G85" s="236">
        <v>0</v>
      </c>
      <c r="H85" s="236">
        <v>0</v>
      </c>
      <c r="I85" s="236">
        <v>0</v>
      </c>
      <c r="J85" s="236">
        <v>0</v>
      </c>
      <c r="K85" s="236">
        <v>-275.41</v>
      </c>
      <c r="L85" s="236">
        <v>0</v>
      </c>
    </row>
    <row r="86" spans="1:12" ht="13.5" thickBot="1">
      <c r="A86" s="235" t="s">
        <v>645</v>
      </c>
      <c r="B86" s="235" t="s">
        <v>584</v>
      </c>
      <c r="C86" s="236">
        <v>150000</v>
      </c>
      <c r="D86" s="237">
        <v>139633.44</v>
      </c>
      <c r="E86" s="237">
        <v>142245</v>
      </c>
      <c r="F86" s="236">
        <v>0</v>
      </c>
      <c r="G86" s="236">
        <v>0</v>
      </c>
      <c r="H86" s="236">
        <v>-105</v>
      </c>
      <c r="I86" s="236">
        <v>0</v>
      </c>
      <c r="J86" s="236">
        <v>0</v>
      </c>
      <c r="K86" s="236">
        <v>-105</v>
      </c>
      <c r="L86" s="236">
        <v>-90</v>
      </c>
    </row>
    <row r="87" spans="1:12" ht="13.5" thickBot="1">
      <c r="A87" s="235" t="s">
        <v>645</v>
      </c>
      <c r="B87" s="235" t="s">
        <v>583</v>
      </c>
      <c r="C87" s="236">
        <v>300000</v>
      </c>
      <c r="D87" s="237">
        <v>285489.23</v>
      </c>
      <c r="E87" s="237">
        <v>284490</v>
      </c>
      <c r="F87" s="236">
        <v>-999.23</v>
      </c>
      <c r="G87" s="236">
        <v>0</v>
      </c>
      <c r="H87" s="236">
        <v>0</v>
      </c>
      <c r="I87" s="236">
        <v>0</v>
      </c>
      <c r="J87" s="236">
        <v>0</v>
      </c>
      <c r="K87" s="236">
        <v>-999.23</v>
      </c>
      <c r="L87" s="236">
        <v>-180</v>
      </c>
    </row>
    <row r="88" spans="1:12" ht="13.5" thickBot="1">
      <c r="A88" s="317" t="s">
        <v>656</v>
      </c>
      <c r="B88" s="317">
        <v>71</v>
      </c>
      <c r="C88" s="235"/>
      <c r="D88" s="318">
        <v>14463700.84</v>
      </c>
      <c r="E88" s="318">
        <v>10996003.58</v>
      </c>
      <c r="F88" s="318">
        <v>-1913319.73</v>
      </c>
      <c r="G88" s="319">
        <v>0</v>
      </c>
      <c r="H88" s="318">
        <v>-237541.76</v>
      </c>
      <c r="I88" s="319">
        <v>0</v>
      </c>
      <c r="J88" s="319">
        <v>0</v>
      </c>
      <c r="K88" s="318">
        <v>-2150861.49</v>
      </c>
      <c r="L88" s="318">
        <v>3426.38</v>
      </c>
    </row>
    <row r="117" ht="14.25">
      <c r="A117" s="167"/>
    </row>
    <row r="118" ht="14.25">
      <c r="A118" s="167"/>
    </row>
    <row r="120" ht="12.75">
      <c r="A120" s="170"/>
    </row>
  </sheetData>
  <sheetProtection/>
  <mergeCells count="7">
    <mergeCell ref="C10:C13"/>
    <mergeCell ref="L10:L13"/>
    <mergeCell ref="A15:L15"/>
    <mergeCell ref="A66:L66"/>
    <mergeCell ref="A7:L7"/>
    <mergeCell ref="A9:L9"/>
    <mergeCell ref="B10:B1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7">
      <selection activeCell="T6" sqref="T6"/>
    </sheetView>
  </sheetViews>
  <sheetFormatPr defaultColWidth="9.140625" defaultRowHeight="12.75"/>
  <cols>
    <col min="1" max="2" width="9.140625" style="143" customWidth="1"/>
    <col min="3" max="3" width="18.7109375" style="143" customWidth="1"/>
    <col min="4" max="4" width="8.421875" style="99" customWidth="1"/>
    <col min="5" max="5" width="10.140625" style="99" customWidth="1"/>
    <col min="6" max="6" width="5.140625" style="99" customWidth="1"/>
    <col min="7" max="7" width="10.57421875" style="99" customWidth="1"/>
    <col min="8" max="8" width="4.57421875" style="99" customWidth="1"/>
    <col min="9" max="9" width="10.8515625" style="99" customWidth="1"/>
    <col min="10" max="10" width="4.140625" style="99" customWidth="1"/>
    <col min="11" max="11" width="10.7109375" style="99" customWidth="1"/>
    <col min="12" max="12" width="4.140625" style="99" customWidth="1"/>
    <col min="13" max="13" width="10.8515625" style="99" bestFit="1" customWidth="1"/>
    <col min="14" max="14" width="4.7109375" style="99" customWidth="1"/>
    <col min="15" max="15" width="10.57421875" style="99" customWidth="1"/>
    <col min="16" max="16384" width="9.140625" style="100" customWidth="1"/>
  </cols>
  <sheetData>
    <row r="1" spans="1:15" ht="12.75">
      <c r="A1" s="4" t="s">
        <v>436</v>
      </c>
      <c r="B1" s="4"/>
      <c r="C1"/>
      <c r="D1"/>
      <c r="E1" s="164"/>
      <c r="F1" s="164"/>
      <c r="G1" s="164"/>
      <c r="H1" s="98"/>
      <c r="I1" s="98"/>
      <c r="J1" s="98"/>
      <c r="K1" s="98"/>
      <c r="L1" s="98"/>
      <c r="M1" s="98"/>
      <c r="N1" s="98"/>
      <c r="O1" s="98"/>
    </row>
    <row r="2" spans="1:15" ht="12.75">
      <c r="A2" s="4" t="s">
        <v>435</v>
      </c>
      <c r="B2" s="4"/>
      <c r="C2"/>
      <c r="D2"/>
      <c r="E2" s="164"/>
      <c r="F2" s="164"/>
      <c r="G2" s="164"/>
      <c r="H2" s="98"/>
      <c r="I2" s="98"/>
      <c r="J2" s="98"/>
      <c r="K2" s="98"/>
      <c r="L2" s="98"/>
      <c r="M2" s="98"/>
      <c r="N2" s="98"/>
      <c r="O2" s="98"/>
    </row>
    <row r="3" spans="1:15" ht="12.75">
      <c r="A3" s="4" t="s">
        <v>299</v>
      </c>
      <c r="B3" s="4"/>
      <c r="C3"/>
      <c r="D3"/>
      <c r="E3" s="164"/>
      <c r="F3" s="164"/>
      <c r="G3" s="164"/>
      <c r="H3" s="98"/>
      <c r="I3" s="98"/>
      <c r="J3" s="98"/>
      <c r="K3" s="98"/>
      <c r="L3" s="98"/>
      <c r="M3" s="98"/>
      <c r="N3" s="98"/>
      <c r="O3" s="98"/>
    </row>
    <row r="4" spans="1:15" ht="12.75">
      <c r="A4" s="4" t="s">
        <v>300</v>
      </c>
      <c r="B4" s="4"/>
      <c r="C4"/>
      <c r="D4"/>
      <c r="E4" s="164"/>
      <c r="F4" s="164"/>
      <c r="G4" s="164"/>
      <c r="H4" s="98"/>
      <c r="I4" s="98"/>
      <c r="J4" s="98"/>
      <c r="K4" s="98"/>
      <c r="L4" s="98"/>
      <c r="M4" s="98"/>
      <c r="N4" s="98"/>
      <c r="O4" s="98"/>
    </row>
    <row r="5" spans="1:15" ht="12.75">
      <c r="A5" s="168"/>
      <c r="B5"/>
      <c r="C5"/>
      <c r="D5"/>
      <c r="E5"/>
      <c r="F5"/>
      <c r="G5"/>
      <c r="H5" s="98"/>
      <c r="I5" s="98"/>
      <c r="J5" s="98"/>
      <c r="K5" s="98"/>
      <c r="L5" s="98"/>
      <c r="M5" s="98"/>
      <c r="N5" s="98"/>
      <c r="O5" s="98"/>
    </row>
    <row r="6" spans="1:15" ht="12.75">
      <c r="A6" s="98"/>
      <c r="C6" s="142"/>
      <c r="D6" s="98"/>
      <c r="E6" s="98"/>
      <c r="F6" s="98"/>
      <c r="G6" s="98"/>
      <c r="H6" s="98"/>
      <c r="I6" s="98"/>
      <c r="J6" s="98"/>
      <c r="K6" s="98"/>
      <c r="L6" s="98"/>
      <c r="N6" s="98"/>
      <c r="O6" s="98"/>
    </row>
    <row r="7" spans="1:15" ht="12.75">
      <c r="A7" s="99"/>
      <c r="C7" s="142"/>
      <c r="D7" s="98"/>
      <c r="E7" s="98"/>
      <c r="F7" s="98"/>
      <c r="G7" s="98"/>
      <c r="H7" s="98"/>
      <c r="I7" s="98"/>
      <c r="J7" s="98"/>
      <c r="K7" s="98"/>
      <c r="L7" s="98"/>
      <c r="N7" s="98"/>
      <c r="O7" s="98"/>
    </row>
    <row r="8" spans="1:15" ht="12.75">
      <c r="A8" s="99"/>
      <c r="B8" s="163" t="s">
        <v>655</v>
      </c>
      <c r="C8" s="142"/>
      <c r="D8" s="98"/>
      <c r="E8" s="98"/>
      <c r="F8" s="98"/>
      <c r="G8" s="98"/>
      <c r="H8" s="98"/>
      <c r="I8" s="98"/>
      <c r="J8" s="98"/>
      <c r="K8" s="98"/>
      <c r="L8" s="98"/>
      <c r="N8" s="98"/>
      <c r="O8" s="98"/>
    </row>
    <row r="9" spans="1:15" ht="12.75">
      <c r="A9" s="391" t="s">
        <v>90</v>
      </c>
      <c r="B9" s="392"/>
      <c r="C9" s="392"/>
      <c r="D9" s="392"/>
      <c r="E9" s="393"/>
      <c r="F9" s="394" t="s">
        <v>1</v>
      </c>
      <c r="G9" s="416" t="s">
        <v>419</v>
      </c>
      <c r="H9" s="394" t="s">
        <v>1</v>
      </c>
      <c r="I9" s="397" t="s">
        <v>420</v>
      </c>
      <c r="J9" s="394" t="s">
        <v>1</v>
      </c>
      <c r="K9" s="397" t="s">
        <v>107</v>
      </c>
      <c r="L9" s="394" t="s">
        <v>1</v>
      </c>
      <c r="M9" s="397" t="s">
        <v>421</v>
      </c>
      <c r="N9" s="394" t="s">
        <v>1</v>
      </c>
      <c r="O9" s="397" t="s">
        <v>113</v>
      </c>
    </row>
    <row r="10" spans="1:15" s="144" customFormat="1" ht="11.25" customHeight="1">
      <c r="A10" s="404" t="s">
        <v>412</v>
      </c>
      <c r="B10" s="405"/>
      <c r="C10" s="406"/>
      <c r="D10" s="413" t="s">
        <v>413</v>
      </c>
      <c r="E10" s="416" t="s">
        <v>422</v>
      </c>
      <c r="F10" s="395"/>
      <c r="G10" s="417"/>
      <c r="H10" s="395"/>
      <c r="I10" s="398"/>
      <c r="J10" s="395"/>
      <c r="K10" s="398"/>
      <c r="L10" s="395"/>
      <c r="M10" s="398"/>
      <c r="N10" s="395"/>
      <c r="O10" s="398"/>
    </row>
    <row r="11" spans="1:15" s="144" customFormat="1" ht="15" customHeight="1">
      <c r="A11" s="407"/>
      <c r="B11" s="408"/>
      <c r="C11" s="409"/>
      <c r="D11" s="414"/>
      <c r="E11" s="417"/>
      <c r="F11" s="395"/>
      <c r="G11" s="417"/>
      <c r="H11" s="395"/>
      <c r="I11" s="398"/>
      <c r="J11" s="395"/>
      <c r="K11" s="398"/>
      <c r="L11" s="395"/>
      <c r="M11" s="398"/>
      <c r="N11" s="395"/>
      <c r="O11" s="398"/>
    </row>
    <row r="12" spans="1:15" s="144" customFormat="1" ht="25.5" customHeight="1">
      <c r="A12" s="410"/>
      <c r="B12" s="411"/>
      <c r="C12" s="412"/>
      <c r="D12" s="415"/>
      <c r="E12" s="418"/>
      <c r="F12" s="395"/>
      <c r="G12" s="418"/>
      <c r="H12" s="395"/>
      <c r="I12" s="399"/>
      <c r="J12" s="395"/>
      <c r="K12" s="399"/>
      <c r="L12" s="395"/>
      <c r="M12" s="399"/>
      <c r="N12" s="395"/>
      <c r="O12" s="399"/>
    </row>
    <row r="13" spans="1:15" s="144" customFormat="1" ht="18" customHeight="1">
      <c r="A13" s="419">
        <v>1</v>
      </c>
      <c r="B13" s="420"/>
      <c r="C13" s="420"/>
      <c r="D13" s="420"/>
      <c r="E13" s="421"/>
      <c r="F13" s="396"/>
      <c r="G13" s="294">
        <v>2</v>
      </c>
      <c r="H13" s="396"/>
      <c r="I13" s="295">
        <v>3</v>
      </c>
      <c r="J13" s="396"/>
      <c r="K13" s="295">
        <v>4</v>
      </c>
      <c r="L13" s="396"/>
      <c r="M13" s="295">
        <v>5</v>
      </c>
      <c r="N13" s="396"/>
      <c r="O13" s="295">
        <v>6</v>
      </c>
    </row>
    <row r="14" spans="1:15" s="144" customFormat="1" ht="18" customHeight="1">
      <c r="A14" s="401" t="s">
        <v>423</v>
      </c>
      <c r="B14" s="402"/>
      <c r="C14" s="402"/>
      <c r="D14" s="402"/>
      <c r="E14" s="403"/>
      <c r="F14" s="296">
        <v>678</v>
      </c>
      <c r="G14" s="296"/>
      <c r="H14" s="296">
        <v>689</v>
      </c>
      <c r="I14" s="296"/>
      <c r="J14" s="296">
        <v>700</v>
      </c>
      <c r="K14" s="296"/>
      <c r="L14" s="296">
        <v>711</v>
      </c>
      <c r="M14" s="296"/>
      <c r="N14" s="296">
        <v>722</v>
      </c>
      <c r="O14" s="296"/>
    </row>
    <row r="15" spans="1:16" s="144" customFormat="1" ht="13.5" customHeight="1" thickBot="1">
      <c r="A15" s="400" t="s">
        <v>424</v>
      </c>
      <c r="B15" s="400"/>
      <c r="C15" s="400"/>
      <c r="D15" s="400"/>
      <c r="E15" s="400"/>
      <c r="F15" s="297">
        <v>679</v>
      </c>
      <c r="G15" s="297"/>
      <c r="H15" s="298">
        <v>690</v>
      </c>
      <c r="I15" s="297"/>
      <c r="J15" s="297">
        <v>701</v>
      </c>
      <c r="K15" s="297"/>
      <c r="L15" s="297">
        <v>712</v>
      </c>
      <c r="M15" s="297"/>
      <c r="N15" s="297">
        <v>723</v>
      </c>
      <c r="O15" s="297"/>
      <c r="P15" s="145"/>
    </row>
    <row r="16" spans="1:16" s="144" customFormat="1" ht="12.75" customHeight="1" thickBot="1">
      <c r="A16" s="383" t="s">
        <v>632</v>
      </c>
      <c r="B16" s="383"/>
      <c r="C16" s="383"/>
      <c r="D16" s="299" t="s">
        <v>584</v>
      </c>
      <c r="E16" s="299" t="s">
        <v>633</v>
      </c>
      <c r="F16" s="265"/>
      <c r="G16" s="300">
        <v>9097.6</v>
      </c>
      <c r="H16" s="301"/>
      <c r="I16" s="237">
        <v>4366.84</v>
      </c>
      <c r="J16" s="301"/>
      <c r="K16" s="237">
        <v>4553.35</v>
      </c>
      <c r="L16" s="301"/>
      <c r="M16" s="236">
        <v>0.134299</v>
      </c>
      <c r="N16" s="301"/>
      <c r="O16" s="236">
        <v>0.036897</v>
      </c>
      <c r="P16" s="146"/>
    </row>
    <row r="17" spans="1:15" s="108" customFormat="1" ht="12.75" customHeight="1" thickBot="1">
      <c r="A17" s="383" t="s">
        <v>632</v>
      </c>
      <c r="B17" s="383"/>
      <c r="C17" s="383"/>
      <c r="D17" s="299" t="s">
        <v>584</v>
      </c>
      <c r="E17" s="299" t="s">
        <v>634</v>
      </c>
      <c r="F17" s="265"/>
      <c r="G17" s="300">
        <v>98321.7</v>
      </c>
      <c r="H17" s="301"/>
      <c r="I17" s="237">
        <v>86537.14</v>
      </c>
      <c r="J17" s="301"/>
      <c r="K17" s="237">
        <v>97830.09</v>
      </c>
      <c r="L17" s="301"/>
      <c r="M17" s="236">
        <v>0.803976</v>
      </c>
      <c r="N17" s="301"/>
      <c r="O17" s="236">
        <v>0.792738</v>
      </c>
    </row>
    <row r="18" spans="1:15" s="108" customFormat="1" ht="13.5" thickBot="1">
      <c r="A18" s="383" t="s">
        <v>632</v>
      </c>
      <c r="B18" s="383"/>
      <c r="C18" s="383"/>
      <c r="D18" s="299" t="s">
        <v>583</v>
      </c>
      <c r="E18" s="299" t="s">
        <v>634</v>
      </c>
      <c r="F18" s="265"/>
      <c r="G18" s="300">
        <v>36440.1</v>
      </c>
      <c r="H18" s="301"/>
      <c r="I18" s="237">
        <v>32072.5</v>
      </c>
      <c r="J18" s="301"/>
      <c r="K18" s="237">
        <v>36257.9</v>
      </c>
      <c r="L18" s="301"/>
      <c r="M18" s="236">
        <v>0.297971</v>
      </c>
      <c r="N18" s="301"/>
      <c r="O18" s="236">
        <v>0.293806</v>
      </c>
    </row>
    <row r="19" spans="1:15" s="108" customFormat="1" ht="13.5" thickBot="1">
      <c r="A19" s="383" t="s">
        <v>632</v>
      </c>
      <c r="B19" s="383"/>
      <c r="C19" s="383"/>
      <c r="D19" s="299" t="s">
        <v>584</v>
      </c>
      <c r="E19" s="299" t="s">
        <v>635</v>
      </c>
      <c r="F19" s="265"/>
      <c r="G19" s="300">
        <v>142045.8</v>
      </c>
      <c r="H19" s="301"/>
      <c r="I19" s="237">
        <v>123194.29</v>
      </c>
      <c r="J19" s="301"/>
      <c r="K19" s="237">
        <v>141761.71</v>
      </c>
      <c r="L19" s="301"/>
      <c r="M19" s="236">
        <v>1.698988</v>
      </c>
      <c r="N19" s="301"/>
      <c r="O19" s="236">
        <v>1.148726</v>
      </c>
    </row>
    <row r="20" spans="1:15" s="108" customFormat="1" ht="13.5" thickBot="1">
      <c r="A20" s="383" t="s">
        <v>632</v>
      </c>
      <c r="B20" s="383"/>
      <c r="C20" s="383"/>
      <c r="D20" s="299" t="s">
        <v>583</v>
      </c>
      <c r="E20" s="299" t="s">
        <v>635</v>
      </c>
      <c r="F20" s="265"/>
      <c r="G20" s="300">
        <v>70348.5</v>
      </c>
      <c r="H20" s="301"/>
      <c r="I20" s="237">
        <v>61012.24</v>
      </c>
      <c r="J20" s="301"/>
      <c r="K20" s="237">
        <v>70207.8</v>
      </c>
      <c r="L20" s="301"/>
      <c r="M20" s="236">
        <v>0.841427</v>
      </c>
      <c r="N20" s="301"/>
      <c r="O20" s="236">
        <v>0.568909</v>
      </c>
    </row>
    <row r="21" spans="1:15" s="108" customFormat="1" ht="13.5" thickBot="1">
      <c r="A21" s="383" t="s">
        <v>632</v>
      </c>
      <c r="B21" s="383"/>
      <c r="C21" s="383"/>
      <c r="D21" s="299" t="s">
        <v>584</v>
      </c>
      <c r="E21" s="299" t="s">
        <v>636</v>
      </c>
      <c r="F21" s="265"/>
      <c r="G21" s="300">
        <v>266994.3</v>
      </c>
      <c r="H21" s="301"/>
      <c r="I21" s="237">
        <v>230424.75</v>
      </c>
      <c r="J21" s="301"/>
      <c r="K21" s="237">
        <v>265659.33</v>
      </c>
      <c r="L21" s="301"/>
      <c r="M21" s="236">
        <v>1.104942</v>
      </c>
      <c r="N21" s="301"/>
      <c r="O21" s="236">
        <v>2.152695</v>
      </c>
    </row>
    <row r="22" spans="1:15" s="108" customFormat="1" ht="13.5" thickBot="1">
      <c r="A22" s="383" t="s">
        <v>632</v>
      </c>
      <c r="B22" s="383"/>
      <c r="C22" s="383"/>
      <c r="D22" s="299" t="s">
        <v>583</v>
      </c>
      <c r="E22" s="299" t="s">
        <v>636</v>
      </c>
      <c r="F22" s="265"/>
      <c r="G22" s="300">
        <v>35121.3</v>
      </c>
      <c r="H22" s="301"/>
      <c r="I22" s="237">
        <v>30234.43</v>
      </c>
      <c r="J22" s="301"/>
      <c r="K22" s="237">
        <v>34945.69</v>
      </c>
      <c r="L22" s="301"/>
      <c r="M22" s="236">
        <v>0.145348</v>
      </c>
      <c r="N22" s="301"/>
      <c r="O22" s="236">
        <v>0.283172</v>
      </c>
    </row>
    <row r="23" spans="1:15" s="108" customFormat="1" ht="13.5" thickBot="1">
      <c r="A23" s="383" t="s">
        <v>632</v>
      </c>
      <c r="B23" s="383"/>
      <c r="C23" s="383"/>
      <c r="D23" s="299" t="s">
        <v>584</v>
      </c>
      <c r="E23" s="299" t="s">
        <v>637</v>
      </c>
      <c r="F23" s="265"/>
      <c r="G23" s="300">
        <v>121506.4</v>
      </c>
      <c r="H23" s="301"/>
      <c r="I23" s="237">
        <v>103887.98</v>
      </c>
      <c r="J23" s="301"/>
      <c r="K23" s="237">
        <v>120291.34</v>
      </c>
      <c r="L23" s="301"/>
      <c r="M23" s="236">
        <v>0.843884</v>
      </c>
      <c r="N23" s="301"/>
      <c r="O23" s="236">
        <v>0.974747</v>
      </c>
    </row>
    <row r="24" spans="1:15" s="108" customFormat="1" ht="13.5" thickBot="1">
      <c r="A24" s="383" t="s">
        <v>632</v>
      </c>
      <c r="B24" s="383"/>
      <c r="C24" s="383"/>
      <c r="D24" s="299" t="s">
        <v>583</v>
      </c>
      <c r="E24" s="299" t="s">
        <v>637</v>
      </c>
      <c r="F24" s="265"/>
      <c r="G24" s="300">
        <v>127305.6</v>
      </c>
      <c r="H24" s="301"/>
      <c r="I24" s="237">
        <v>108846.3</v>
      </c>
      <c r="J24" s="301"/>
      <c r="K24" s="237">
        <v>126032.54</v>
      </c>
      <c r="L24" s="301"/>
      <c r="M24" s="236">
        <v>0.88416</v>
      </c>
      <c r="N24" s="301"/>
      <c r="O24" s="236">
        <v>1.021269</v>
      </c>
    </row>
    <row r="25" spans="1:15" s="108" customFormat="1" ht="13.5" thickBot="1">
      <c r="A25" s="383" t="s">
        <v>632</v>
      </c>
      <c r="B25" s="383"/>
      <c r="C25" s="383"/>
      <c r="D25" s="299" t="s">
        <v>584</v>
      </c>
      <c r="E25" s="299" t="s">
        <v>638</v>
      </c>
      <c r="F25" s="265"/>
      <c r="G25" s="300">
        <v>251557.5</v>
      </c>
      <c r="H25" s="301"/>
      <c r="I25" s="237">
        <v>216515.67</v>
      </c>
      <c r="J25" s="301"/>
      <c r="K25" s="237">
        <v>248790.37</v>
      </c>
      <c r="L25" s="301"/>
      <c r="M25" s="236">
        <v>1.72869</v>
      </c>
      <c r="N25" s="301"/>
      <c r="O25" s="236">
        <v>2.016002</v>
      </c>
    </row>
    <row r="26" spans="1:15" s="108" customFormat="1" ht="13.5" thickBot="1">
      <c r="A26" s="383" t="s">
        <v>632</v>
      </c>
      <c r="B26" s="383"/>
      <c r="C26" s="383"/>
      <c r="D26" s="299" t="s">
        <v>583</v>
      </c>
      <c r="E26" s="299" t="s">
        <v>638</v>
      </c>
      <c r="F26" s="265"/>
      <c r="G26" s="300">
        <v>67046</v>
      </c>
      <c r="H26" s="301"/>
      <c r="I26" s="237">
        <v>57659.56</v>
      </c>
      <c r="J26" s="301"/>
      <c r="K26" s="237">
        <v>66308.49</v>
      </c>
      <c r="L26" s="301"/>
      <c r="M26" s="236">
        <v>0.460737</v>
      </c>
      <c r="N26" s="301"/>
      <c r="O26" s="236">
        <v>0.537312</v>
      </c>
    </row>
    <row r="27" spans="1:15" s="108" customFormat="1" ht="13.5" thickBot="1">
      <c r="A27" s="383" t="s">
        <v>632</v>
      </c>
      <c r="B27" s="383"/>
      <c r="C27" s="383"/>
      <c r="D27" s="299" t="s">
        <v>583</v>
      </c>
      <c r="E27" s="299" t="s">
        <v>639</v>
      </c>
      <c r="F27" s="265"/>
      <c r="G27" s="300">
        <v>54232</v>
      </c>
      <c r="H27" s="301"/>
      <c r="I27" s="237">
        <v>218952.83</v>
      </c>
      <c r="J27" s="301"/>
      <c r="K27" s="237">
        <v>253125.65</v>
      </c>
      <c r="L27" s="301"/>
      <c r="M27" s="236">
        <v>0.923147</v>
      </c>
      <c r="N27" s="301"/>
      <c r="O27" s="236">
        <v>2.051132</v>
      </c>
    </row>
    <row r="28" spans="1:15" s="108" customFormat="1" ht="13.5" thickBot="1">
      <c r="A28" s="383" t="s">
        <v>632</v>
      </c>
      <c r="B28" s="383"/>
      <c r="C28" s="383"/>
      <c r="D28" s="299" t="s">
        <v>584</v>
      </c>
      <c r="E28" s="299" t="s">
        <v>639</v>
      </c>
      <c r="F28" s="265"/>
      <c r="G28" s="300">
        <v>255941</v>
      </c>
      <c r="H28" s="301"/>
      <c r="I28" s="237">
        <v>46223.73</v>
      </c>
      <c r="J28" s="301"/>
      <c r="K28" s="237">
        <v>53635.45</v>
      </c>
      <c r="L28" s="301"/>
      <c r="M28" s="236">
        <v>0.195608</v>
      </c>
      <c r="N28" s="301"/>
      <c r="O28" s="236">
        <v>0.43462</v>
      </c>
    </row>
    <row r="29" spans="1:15" s="108" customFormat="1" ht="13.5" thickBot="1">
      <c r="A29" s="383" t="s">
        <v>632</v>
      </c>
      <c r="B29" s="383"/>
      <c r="C29" s="383"/>
      <c r="D29" s="299" t="s">
        <v>584</v>
      </c>
      <c r="E29" s="299" t="s">
        <v>640</v>
      </c>
      <c r="F29" s="265"/>
      <c r="G29" s="300">
        <v>88076.5</v>
      </c>
      <c r="H29" s="301"/>
      <c r="I29" s="237">
        <v>74287.62</v>
      </c>
      <c r="J29" s="301"/>
      <c r="K29" s="237">
        <v>86913.89</v>
      </c>
      <c r="L29" s="301"/>
      <c r="M29" s="236">
        <v>0.807364</v>
      </c>
      <c r="N29" s="301"/>
      <c r="O29" s="236">
        <v>0.704282</v>
      </c>
    </row>
    <row r="30" spans="1:15" s="108" customFormat="1" ht="13.5" thickBot="1">
      <c r="A30" s="383" t="s">
        <v>632</v>
      </c>
      <c r="B30" s="383"/>
      <c r="C30" s="383"/>
      <c r="D30" s="299" t="s">
        <v>584</v>
      </c>
      <c r="E30" s="299" t="s">
        <v>641</v>
      </c>
      <c r="F30" s="265"/>
      <c r="G30" s="300">
        <v>224545.8</v>
      </c>
      <c r="H30" s="301"/>
      <c r="I30" s="237">
        <v>186147.5</v>
      </c>
      <c r="J30" s="301"/>
      <c r="K30" s="237">
        <v>221327.31</v>
      </c>
      <c r="L30" s="301"/>
      <c r="M30" s="236">
        <v>1.370773</v>
      </c>
      <c r="N30" s="301"/>
      <c r="O30" s="236">
        <v>1.793463</v>
      </c>
    </row>
    <row r="31" spans="1:15" s="108" customFormat="1" ht="13.5" thickBot="1">
      <c r="A31" s="383" t="s">
        <v>632</v>
      </c>
      <c r="B31" s="383"/>
      <c r="C31" s="383"/>
      <c r="D31" s="299" t="s">
        <v>584</v>
      </c>
      <c r="E31" s="299" t="s">
        <v>642</v>
      </c>
      <c r="F31" s="265"/>
      <c r="G31" s="300">
        <v>232216.6</v>
      </c>
      <c r="H31" s="301"/>
      <c r="I31" s="237">
        <v>180019.15</v>
      </c>
      <c r="J31" s="301"/>
      <c r="K31" s="237">
        <v>227572.27</v>
      </c>
      <c r="L31" s="301"/>
      <c r="M31" s="236">
        <v>1.030719</v>
      </c>
      <c r="N31" s="301"/>
      <c r="O31" s="236">
        <v>1.844067</v>
      </c>
    </row>
    <row r="32" spans="1:15" s="108" customFormat="1" ht="13.5" thickBot="1">
      <c r="A32" s="383" t="s">
        <v>632</v>
      </c>
      <c r="B32" s="383"/>
      <c r="C32" s="383"/>
      <c r="D32" s="299" t="s">
        <v>584</v>
      </c>
      <c r="E32" s="299" t="s">
        <v>643</v>
      </c>
      <c r="F32" s="265"/>
      <c r="G32" s="300">
        <v>34185.6</v>
      </c>
      <c r="H32" s="301"/>
      <c r="I32" s="237">
        <v>26932.6</v>
      </c>
      <c r="J32" s="301"/>
      <c r="K32" s="237">
        <v>33493.34</v>
      </c>
      <c r="L32" s="301"/>
      <c r="M32" s="236">
        <v>0.179578</v>
      </c>
      <c r="N32" s="301"/>
      <c r="O32" s="236">
        <v>0.271404</v>
      </c>
    </row>
    <row r="33" spans="1:15" s="108" customFormat="1" ht="13.5" thickBot="1">
      <c r="A33" s="383" t="s">
        <v>632</v>
      </c>
      <c r="B33" s="383"/>
      <c r="C33" s="383"/>
      <c r="D33" s="299" t="s">
        <v>584</v>
      </c>
      <c r="E33" s="299" t="s">
        <v>644</v>
      </c>
      <c r="F33" s="265"/>
      <c r="G33" s="300">
        <v>111458.7</v>
      </c>
      <c r="H33" s="301"/>
      <c r="I33" s="237">
        <v>98455.01</v>
      </c>
      <c r="J33" s="301"/>
      <c r="K33" s="237">
        <v>109006.61</v>
      </c>
      <c r="L33" s="301"/>
      <c r="M33" s="236">
        <v>0.58645</v>
      </c>
      <c r="N33" s="301"/>
      <c r="O33" s="236">
        <v>0.883304</v>
      </c>
    </row>
    <row r="34" spans="1:15" s="108" customFormat="1" ht="13.5" thickBot="1">
      <c r="A34" s="383" t="s">
        <v>632</v>
      </c>
      <c r="B34" s="383"/>
      <c r="C34" s="383"/>
      <c r="D34" s="299" t="s">
        <v>583</v>
      </c>
      <c r="E34" s="299" t="s">
        <v>644</v>
      </c>
      <c r="F34" s="265"/>
      <c r="G34" s="300">
        <v>73170</v>
      </c>
      <c r="H34" s="301"/>
      <c r="I34" s="237">
        <v>71835.67</v>
      </c>
      <c r="J34" s="301"/>
      <c r="K34" s="237">
        <v>71560.26</v>
      </c>
      <c r="L34" s="301"/>
      <c r="M34" s="236">
        <v>0.384991</v>
      </c>
      <c r="N34" s="301"/>
      <c r="O34" s="236">
        <v>0.579868</v>
      </c>
    </row>
    <row r="35" spans="1:15" s="108" customFormat="1" ht="13.5" thickBot="1">
      <c r="A35" s="383" t="s">
        <v>632</v>
      </c>
      <c r="B35" s="383"/>
      <c r="C35" s="383"/>
      <c r="D35" s="299" t="s">
        <v>583</v>
      </c>
      <c r="E35" s="299" t="s">
        <v>645</v>
      </c>
      <c r="F35" s="265"/>
      <c r="G35" s="300">
        <v>300000</v>
      </c>
      <c r="H35" s="301"/>
      <c r="I35" s="237">
        <v>139633.44</v>
      </c>
      <c r="J35" s="301"/>
      <c r="K35" s="237">
        <v>142245</v>
      </c>
      <c r="L35" s="301"/>
      <c r="M35" s="236">
        <v>0.991703</v>
      </c>
      <c r="N35" s="301"/>
      <c r="O35" s="236">
        <v>1.152642</v>
      </c>
    </row>
    <row r="36" spans="1:15" s="108" customFormat="1" ht="13.5" thickBot="1">
      <c r="A36" s="383" t="s">
        <v>632</v>
      </c>
      <c r="B36" s="383"/>
      <c r="C36" s="383"/>
      <c r="D36" s="299" t="s">
        <v>584</v>
      </c>
      <c r="E36" s="299" t="s">
        <v>645</v>
      </c>
      <c r="F36" s="265"/>
      <c r="G36" s="300">
        <v>150000</v>
      </c>
      <c r="H36" s="301"/>
      <c r="I36" s="237">
        <v>285489.23</v>
      </c>
      <c r="J36" s="301"/>
      <c r="K36" s="237">
        <v>284490</v>
      </c>
      <c r="L36" s="301"/>
      <c r="M36" s="236">
        <v>1.983407</v>
      </c>
      <c r="N36" s="301"/>
      <c r="O36" s="236">
        <v>2.305284</v>
      </c>
    </row>
    <row r="37" spans="1:15" s="108" customFormat="1" ht="12.75">
      <c r="A37" s="387" t="s">
        <v>646</v>
      </c>
      <c r="B37" s="387"/>
      <c r="C37" s="387"/>
      <c r="D37" s="387"/>
      <c r="E37" s="387"/>
      <c r="F37" s="302">
        <v>680</v>
      </c>
      <c r="G37" s="302"/>
      <c r="H37" s="296">
        <v>691</v>
      </c>
      <c r="I37" s="302"/>
      <c r="J37" s="302">
        <v>702</v>
      </c>
      <c r="K37" s="302"/>
      <c r="L37" s="302">
        <v>713</v>
      </c>
      <c r="M37" s="302"/>
      <c r="N37" s="302">
        <v>724</v>
      </c>
      <c r="O37" s="302"/>
    </row>
    <row r="38" spans="1:16" s="144" customFormat="1" ht="23.25" customHeight="1" thickBot="1">
      <c r="A38" s="387" t="s">
        <v>647</v>
      </c>
      <c r="B38" s="387"/>
      <c r="C38" s="387"/>
      <c r="D38" s="387"/>
      <c r="E38" s="387"/>
      <c r="F38" s="302">
        <v>681</v>
      </c>
      <c r="G38" s="302"/>
      <c r="H38" s="296">
        <v>692</v>
      </c>
      <c r="I38" s="302"/>
      <c r="J38" s="303">
        <v>703</v>
      </c>
      <c r="K38" s="302"/>
      <c r="L38" s="302">
        <v>714</v>
      </c>
      <c r="M38" s="302"/>
      <c r="N38" s="302">
        <v>725</v>
      </c>
      <c r="O38" s="302"/>
      <c r="P38" s="146"/>
    </row>
    <row r="39" spans="1:16" s="144" customFormat="1" ht="12" thickBot="1">
      <c r="A39" s="388" t="s">
        <v>648</v>
      </c>
      <c r="B39" s="389"/>
      <c r="C39" s="389"/>
      <c r="D39" s="389"/>
      <c r="E39" s="390"/>
      <c r="F39" s="302">
        <v>682</v>
      </c>
      <c r="G39" s="237">
        <v>2745062.2</v>
      </c>
      <c r="H39" s="265">
        <v>693</v>
      </c>
      <c r="I39" s="237">
        <v>2382728.48</v>
      </c>
      <c r="J39" s="265">
        <v>704</v>
      </c>
      <c r="K39" s="281">
        <f>SUM(K16:K38)</f>
        <v>2696008.3899999997</v>
      </c>
      <c r="L39" s="265">
        <v>715</v>
      </c>
      <c r="M39" s="304"/>
      <c r="N39" s="265">
        <v>726</v>
      </c>
      <c r="O39" s="238">
        <v>0.218463</v>
      </c>
      <c r="P39" s="146"/>
    </row>
    <row r="40" spans="1:15" s="108" customFormat="1" ht="14.25" customHeight="1">
      <c r="A40" s="385" t="s">
        <v>649</v>
      </c>
      <c r="B40" s="385"/>
      <c r="C40" s="385"/>
      <c r="D40" s="385"/>
      <c r="E40" s="385"/>
      <c r="F40" s="302">
        <v>683</v>
      </c>
      <c r="G40" s="305"/>
      <c r="H40" s="306">
        <v>694</v>
      </c>
      <c r="I40" s="307"/>
      <c r="J40" s="276">
        <v>705</v>
      </c>
      <c r="K40" s="307"/>
      <c r="L40" s="308">
        <v>716</v>
      </c>
      <c r="M40" s="309"/>
      <c r="N40" s="310">
        <v>727</v>
      </c>
      <c r="O40" s="311"/>
    </row>
    <row r="41" spans="1:15" s="134" customFormat="1" ht="11.25">
      <c r="A41" s="384" t="s">
        <v>650</v>
      </c>
      <c r="B41" s="384"/>
      <c r="C41" s="384"/>
      <c r="D41" s="384"/>
      <c r="E41" s="384"/>
      <c r="F41" s="285">
        <v>684</v>
      </c>
      <c r="G41" s="305"/>
      <c r="H41" s="306">
        <v>695</v>
      </c>
      <c r="I41" s="307"/>
      <c r="J41" s="276">
        <v>706</v>
      </c>
      <c r="K41" s="307"/>
      <c r="L41" s="308">
        <v>717</v>
      </c>
      <c r="M41" s="309"/>
      <c r="N41" s="310">
        <v>728</v>
      </c>
      <c r="O41" s="311"/>
    </row>
    <row r="42" spans="1:15" s="134" customFormat="1" ht="11.25">
      <c r="A42" s="384" t="s">
        <v>651</v>
      </c>
      <c r="B42" s="384"/>
      <c r="C42" s="384"/>
      <c r="D42" s="384"/>
      <c r="E42" s="384"/>
      <c r="F42" s="285">
        <v>685</v>
      </c>
      <c r="G42" s="305"/>
      <c r="H42" s="306">
        <v>696</v>
      </c>
      <c r="I42" s="307"/>
      <c r="J42" s="276">
        <v>707</v>
      </c>
      <c r="K42" s="307"/>
      <c r="L42" s="308">
        <v>718</v>
      </c>
      <c r="M42" s="309"/>
      <c r="N42" s="310">
        <v>729</v>
      </c>
      <c r="O42" s="311"/>
    </row>
    <row r="43" spans="1:15" s="134" customFormat="1" ht="11.25">
      <c r="A43" s="384" t="s">
        <v>652</v>
      </c>
      <c r="B43" s="384"/>
      <c r="C43" s="384"/>
      <c r="D43" s="384"/>
      <c r="E43" s="384"/>
      <c r="F43" s="285">
        <v>686</v>
      </c>
      <c r="G43" s="285"/>
      <c r="H43" s="306">
        <v>697</v>
      </c>
      <c r="I43" s="285"/>
      <c r="J43" s="306">
        <v>708</v>
      </c>
      <c r="K43" s="285"/>
      <c r="L43" s="286">
        <v>719</v>
      </c>
      <c r="M43" s="285"/>
      <c r="N43" s="306">
        <v>730</v>
      </c>
      <c r="O43" s="285"/>
    </row>
    <row r="44" spans="1:15" s="134" customFormat="1" ht="12" thickBot="1">
      <c r="A44" s="384" t="s">
        <v>653</v>
      </c>
      <c r="B44" s="384"/>
      <c r="C44" s="384"/>
      <c r="D44" s="384"/>
      <c r="E44" s="384"/>
      <c r="F44" s="285">
        <v>687</v>
      </c>
      <c r="G44" s="136"/>
      <c r="H44" s="306">
        <v>698</v>
      </c>
      <c r="I44" s="135"/>
      <c r="J44" s="276">
        <v>709</v>
      </c>
      <c r="K44" s="135"/>
      <c r="L44" s="308">
        <v>720</v>
      </c>
      <c r="M44" s="309"/>
      <c r="N44" s="310">
        <v>731</v>
      </c>
      <c r="O44" s="153"/>
    </row>
    <row r="45" spans="1:15" s="134" customFormat="1" ht="12" thickBot="1">
      <c r="A45" s="385" t="s">
        <v>654</v>
      </c>
      <c r="B45" s="385"/>
      <c r="C45" s="385"/>
      <c r="D45" s="385"/>
      <c r="E45" s="385"/>
      <c r="F45" s="285">
        <v>688</v>
      </c>
      <c r="G45" s="237">
        <v>2745062.2</v>
      </c>
      <c r="H45" s="306">
        <v>699</v>
      </c>
      <c r="I45" s="237">
        <v>2382728.48</v>
      </c>
      <c r="J45" s="276">
        <v>710</v>
      </c>
      <c r="K45" s="135">
        <f>K39</f>
        <v>2696008.3899999997</v>
      </c>
      <c r="L45" s="308">
        <v>721</v>
      </c>
      <c r="M45" s="309"/>
      <c r="N45" s="310">
        <v>732</v>
      </c>
      <c r="O45" s="238">
        <v>0.218463</v>
      </c>
    </row>
    <row r="46" spans="1:15" s="134" customFormat="1" ht="11.25">
      <c r="A46" s="385"/>
      <c r="B46" s="385"/>
      <c r="C46" s="385"/>
      <c r="D46" s="385"/>
      <c r="E46" s="385"/>
      <c r="F46" s="152"/>
      <c r="G46" s="136"/>
      <c r="H46" s="148"/>
      <c r="I46" s="135"/>
      <c r="J46" s="133"/>
      <c r="K46" s="135"/>
      <c r="L46" s="149"/>
      <c r="M46" s="150"/>
      <c r="N46" s="151"/>
      <c r="O46" s="137"/>
    </row>
    <row r="47" spans="1:15" s="108" customFormat="1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6" ht="12.75">
      <c r="A48" s="154" t="s">
        <v>415</v>
      </c>
      <c r="B48" s="154"/>
      <c r="C48" s="154"/>
      <c r="D48" s="138"/>
      <c r="E48" s="138"/>
      <c r="J48" s="139" t="s">
        <v>193</v>
      </c>
      <c r="L48" s="386" t="s">
        <v>416</v>
      </c>
      <c r="M48" s="386"/>
      <c r="N48" s="386"/>
      <c r="O48" s="386"/>
      <c r="P48" s="144"/>
    </row>
    <row r="49" spans="1:16" ht="12.75">
      <c r="A49" s="154" t="s">
        <v>528</v>
      </c>
      <c r="B49" s="154"/>
      <c r="C49" s="154"/>
      <c r="D49" s="138" t="s">
        <v>417</v>
      </c>
      <c r="K49" s="138"/>
      <c r="L49" s="386" t="s">
        <v>406</v>
      </c>
      <c r="M49" s="386"/>
      <c r="N49" s="386"/>
      <c r="O49" s="386"/>
      <c r="P49" s="144"/>
    </row>
    <row r="50" spans="10:16" ht="12.75">
      <c r="J50" s="141"/>
      <c r="K50" s="102"/>
      <c r="L50" s="98"/>
      <c r="M50" s="155"/>
      <c r="N50" s="155"/>
      <c r="P50" s="156"/>
    </row>
    <row r="51" spans="1:16" ht="12.75">
      <c r="A51" s="142"/>
      <c r="B51" s="143" t="s">
        <v>425</v>
      </c>
      <c r="C51" s="142"/>
      <c r="D51" s="98"/>
      <c r="E51" s="101"/>
      <c r="F51" s="98"/>
      <c r="G51" s="102"/>
      <c r="H51" s="98"/>
      <c r="I51" s="98"/>
      <c r="J51" s="98"/>
      <c r="K51" s="102"/>
      <c r="L51" s="98"/>
      <c r="M51" s="155"/>
      <c r="N51" s="155"/>
      <c r="O51" s="140"/>
      <c r="P51" s="144"/>
    </row>
    <row r="52" spans="2:14" ht="12.75">
      <c r="B52" s="143" t="s">
        <v>418</v>
      </c>
      <c r="M52" s="155"/>
      <c r="N52" s="155"/>
    </row>
    <row r="53" ht="12.75">
      <c r="B53" s="143" t="s">
        <v>426</v>
      </c>
    </row>
  </sheetData>
  <sheetProtection/>
  <mergeCells count="50">
    <mergeCell ref="A37:E37"/>
    <mergeCell ref="M9:M12"/>
    <mergeCell ref="N9:N13"/>
    <mergeCell ref="O9:O12"/>
    <mergeCell ref="A10:C12"/>
    <mergeCell ref="D10:D12"/>
    <mergeCell ref="E10:E12"/>
    <mergeCell ref="A13:E13"/>
    <mergeCell ref="G9:G12"/>
    <mergeCell ref="H9:H13"/>
    <mergeCell ref="I9:I12"/>
    <mergeCell ref="J9:J13"/>
    <mergeCell ref="K9:K12"/>
    <mergeCell ref="L9:L13"/>
    <mergeCell ref="A28:C28"/>
    <mergeCell ref="A30:C30"/>
    <mergeCell ref="A29:C29"/>
    <mergeCell ref="A15:E15"/>
    <mergeCell ref="A17:C17"/>
    <mergeCell ref="A14:E14"/>
    <mergeCell ref="A34:C34"/>
    <mergeCell ref="A31:C31"/>
    <mergeCell ref="A9:E9"/>
    <mergeCell ref="F9:F13"/>
    <mergeCell ref="A16:C16"/>
    <mergeCell ref="L49:O49"/>
    <mergeCell ref="A40:E40"/>
    <mergeCell ref="A41:E41"/>
    <mergeCell ref="A42:E42"/>
    <mergeCell ref="A43:E43"/>
    <mergeCell ref="A44:E44"/>
    <mergeCell ref="A45:E45"/>
    <mergeCell ref="A46:E46"/>
    <mergeCell ref="L48:O48"/>
    <mergeCell ref="A23:C23"/>
    <mergeCell ref="A38:E38"/>
    <mergeCell ref="A39:E39"/>
    <mergeCell ref="A32:C32"/>
    <mergeCell ref="A35:C35"/>
    <mergeCell ref="A33:C33"/>
    <mergeCell ref="A36:C36"/>
    <mergeCell ref="A27:C27"/>
    <mergeCell ref="A18:C18"/>
    <mergeCell ref="A19:C19"/>
    <mergeCell ref="A20:C20"/>
    <mergeCell ref="A21:C21"/>
    <mergeCell ref="A22:C22"/>
    <mergeCell ref="A24:C24"/>
    <mergeCell ref="A26:C26"/>
    <mergeCell ref="A25:C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2018-08-16T13:03:09Z</cp:lastPrinted>
  <dcterms:created xsi:type="dcterms:W3CDTF">2008-07-04T06:50:58Z</dcterms:created>
  <dcterms:modified xsi:type="dcterms:W3CDTF">2021-04-22T10:47:59Z</dcterms:modified>
  <cp:category/>
  <cp:version/>
  <cp:contentType/>
  <cp:contentStatus/>
</cp:coreProperties>
</file>