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firstSheet="4" activeTab="9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druge HOV" sheetId="10" r:id="rId10"/>
    <sheet name="SU akcije" sheetId="11" r:id="rId11"/>
    <sheet name="struktura obaveza fonda" sheetId="12" r:id="rId12"/>
    <sheet name="IZV. o trans. sa povezanim lici" sheetId="13" r:id="rId13"/>
    <sheet name="Sheet1" sheetId="14" r:id="rId14"/>
    <sheet name="Sheet2" sheetId="15" r:id="rId15"/>
    <sheet name="Sheet3" sheetId="16" r:id="rId16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gotovine'!$A$1:$E$56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<sst xmlns="http://schemas.openxmlformats.org/spreadsheetml/2006/main" count="1268" uniqueCount="728">
  <si>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</si>
  <si>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</si>
  <si>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</si>
  <si>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</si>
  <si>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</si>
  <si>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</si>
  <si>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</si>
  <si>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</si>
  <si>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</si>
  <si>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</si>
  <si>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</si>
  <si>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</si>
  <si>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</si>
  <si>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</si>
  <si>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</si>
  <si>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</si>
  <si>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</si>
  <si>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</si>
  <si>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</si>
  <si>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</si>
  <si>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</si>
  <si>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</si>
  <si>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</si>
  <si>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</si>
  <si>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</si>
  <si>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</si>
  <si>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</si>
  <si>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</si>
  <si>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</si>
  <si>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</si>
  <si>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</si>
  <si>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</si>
  <si>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</si>
  <si>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</si>
  <si>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</si>
  <si>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</si>
  <si>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</si>
  <si>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</si>
  <si>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</si>
  <si>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</si>
  <si>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</si>
  <si>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</si>
  <si>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</si>
  <si>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</si>
  <si>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</si>
  <si>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</si>
  <si>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</si>
  <si>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</si>
  <si>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</si>
  <si>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</si>
  <si>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</si>
  <si>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</si>
  <si>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</si>
  <si>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</si>
  <si>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</si>
  <si>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</si>
  <si>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</si>
  <si>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</si>
  <si>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</si>
  <si>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</si>
  <si>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</si>
  <si>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</si>
  <si>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</si>
  <si>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</si>
  <si>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</si>
  <si>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</si>
  <si>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</si>
  <si>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</si>
  <si>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</si>
  <si>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</si>
  <si>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</si>
  <si>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</si>
  <si>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</si>
  <si>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</si>
  <si>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</si>
  <si>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</si>
  <si>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</si>
  <si>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</si>
  <si>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</si>
  <si>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</si>
  <si>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</si>
  <si>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</si>
  <si>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</si>
  <si>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</si>
  <si>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</si>
  <si>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</si>
  <si>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</si>
  <si>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</si>
  <si>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</si>
  <si>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</si>
  <si>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</si>
  <si>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</si>
  <si>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</si>
  <si>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</si>
  <si>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</si>
  <si>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</si>
  <si>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</si>
  <si>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</si>
  <si>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</si>
  <si>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</si>
  <si>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</si>
  <si>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</si>
  <si>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</si>
  <si>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</si>
  <si>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</si>
  <si>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</si>
  <si>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</si>
  <si>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</si>
  <si>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</si>
  <si>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</si>
  <si>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</si>
  <si>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</si>
  <si>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</si>
  <si>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</si>
  <si>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</si>
  <si>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</si>
  <si>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</si>
  <si>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</si>
  <si>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</si>
  <si>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</si>
  <si>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</si>
  <si>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</si>
  <si>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</si>
  <si>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</si>
  <si>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</si>
  <si>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</si>
  <si>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</si>
  <si>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</si>
  <si>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</si>
  <si>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</si>
  <si>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</si>
  <si>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</si>
  <si>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</si>
  <si>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</si>
  <si>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</si>
  <si>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</si>
  <si>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</si>
  <si>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</si>
  <si>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</si>
  <si>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</si>
  <si>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</si>
  <si>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</si>
  <si>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</si>
  <si>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</si>
  <si>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</si>
  <si>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</si>
  <si>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</si>
  <si>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</si>
  <si>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</si>
  <si>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</si>
  <si>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</si>
  <si>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</si>
  <si>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</si>
  <si>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</si>
  <si>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</si>
  <si>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</si>
  <si>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</si>
  <si>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</si>
  <si>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</si>
  <si>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</si>
  <si>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</si>
  <si>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</si>
  <si>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</si>
  <si>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</si>
  <si>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</si>
  <si>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</si>
  <si>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</si>
  <si>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</si>
  <si>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</si>
  <si>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</si>
  <si>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</si>
  <si>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</si>
  <si>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</si>
  <si>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</si>
  <si>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</si>
  <si>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</si>
  <si>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</si>
  <si>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</si>
  <si>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</si>
  <si>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</si>
  <si>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</si>
  <si>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</si>
  <si>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</si>
  <si>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</si>
  <si>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</si>
  <si>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</si>
  <si>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</si>
  <si>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</si>
  <si>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</si>
  <si>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</si>
  <si>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</si>
  <si>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</si>
  <si>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</si>
  <si>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</si>
  <si>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</si>
  <si>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</si>
  <si>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</si>
  <si>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</si>
  <si>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</si>
  <si>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</si>
  <si>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</si>
  <si>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</si>
  <si>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</si>
  <si>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</si>
  <si>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</si>
  <si>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</si>
  <si>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</si>
  <si>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</si>
  <si>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</si>
  <si>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</si>
  <si>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</si>
  <si>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</si>
  <si>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</si>
  <si>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</si>
  <si>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</si>
  <si>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</si>
  <si>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</si>
  <si>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</si>
  <si>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</si>
  <si>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</si>
  <si>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</si>
  <si>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</si>
  <si>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</si>
  <si>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</si>
  <si>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</si>
  <si>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</si>
  <si>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</si>
  <si>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</si>
  <si>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</si>
  <si>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</si>
  <si>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</si>
  <si>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</si>
  <si>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</si>
  <si>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</si>
  <si>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</si>
  <si>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</si>
  <si>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</si>
  <si>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</si>
  <si>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</si>
  <si>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</si>
  <si>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</si>
  <si>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</si>
  <si>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</si>
  <si>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</si>
  <si>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</si>
  <si>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</si>
  <si>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</si>
  <si>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</si>
  <si>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</si>
  <si>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</si>
  <si>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</si>
  <si>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</si>
  <si>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</si>
  <si>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</si>
  <si>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</si>
  <si>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</si>
  <si>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</si>
  <si>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</si>
  <si>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</si>
  <si>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</si>
  <si>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</si>
  <si>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</si>
  <si>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</si>
  <si>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</si>
  <si>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</si>
  <si>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</si>
  <si>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</si>
  <si>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</si>
  <si>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</si>
  <si>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</si>
  <si>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</si>
  <si>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</si>
  <si>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</si>
  <si>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</si>
  <si>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</si>
  <si>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</si>
  <si>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</si>
  <si>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</si>
  <si>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</si>
  <si>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</si>
  <si>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</si>
  <si>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</si>
  <si>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</si>
  <si>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</si>
  <si>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</si>
  <si>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</si>
  <si>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</si>
  <si>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</si>
  <si>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</si>
  <si>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</si>
  <si>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</si>
  <si>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</si>
  <si>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</si>
  <si>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</si>
  <si>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</si>
  <si>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</si>
  <si>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</si>
  <si>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</si>
  <si>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</si>
  <si>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</si>
  <si>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</si>
  <si>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</si>
  <si>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</si>
  <si>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</si>
  <si>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</si>
  <si>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</si>
  <si>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</si>
  <si>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</si>
  <si>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</si>
  <si>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</si>
  <si>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</si>
  <si>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</si>
  <si>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</si>
  <si>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</si>
  <si>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</si>
  <si>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</si>
  <si>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</si>
  <si>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</si>
  <si>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</si>
  <si>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</si>
  <si>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</si>
  <si>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</si>
  <si>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</si>
  <si>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</si>
  <si>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</si>
  <si>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</si>
  <si>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</si>
  <si>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</si>
  <si>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</si>
  <si>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</si>
  <si>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</si>
  <si>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</si>
  <si>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</si>
  <si>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</si>
  <si>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</si>
  <si>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</si>
  <si>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</si>
  <si>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</si>
  <si>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</si>
  <si>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</si>
  <si>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</si>
  <si>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</si>
  <si>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</si>
  <si>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</si>
  <si>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</si>
  <si>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</si>
  <si>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</si>
  <si>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</si>
  <si>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</si>
  <si>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</si>
  <si>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</si>
  <si>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</si>
  <si>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</si>
  <si>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</si>
  <si>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</si>
  <si>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</si>
  <si>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</si>
  <si>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</si>
  <si>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</si>
  <si>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</si>
  <si>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</si>
  <si>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</si>
  <si>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</si>
  <si>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</si>
  <si>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</si>
  <si>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</si>
  <si>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</si>
  <si>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</si>
  <si>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</si>
  <si>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</si>
  <si>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</si>
  <si>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</si>
  <si>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</si>
  <si>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</si>
  <si>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</si>
  <si>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</si>
  <si>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</si>
  <si>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</si>
  <si>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</si>
  <si>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</si>
  <si>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</si>
  <si>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</si>
  <si>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</si>
  <si>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</si>
  <si>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</si>
  <si>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</si>
  <si>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</si>
  <si>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</si>
  <si>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</si>
  <si>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</si>
  <si>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</si>
  <si>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</si>
  <si>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</si>
  <si>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</si>
  <si>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</si>
  <si>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</si>
  <si>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</si>
  <si>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</si>
  <si>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</si>
  <si>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</si>
  <si>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</si>
  <si>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</si>
  <si>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</si>
  <si>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</si>
  <si>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</si>
  <si>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</si>
  <si>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</si>
  <si>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</si>
  <si>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</si>
  <si>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</si>
  <si>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</si>
  <si>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</si>
  <si>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</si>
  <si>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</si>
  <si>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</si>
  <si>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</si>
  <si>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</si>
  <si>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</si>
  <si>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</si>
  <si>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</si>
  <si>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</si>
  <si>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</si>
  <si>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</si>
  <si>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</si>
  <si>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</si>
  <si>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</si>
  <si>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</si>
  <si>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</si>
  <si>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</si>
  <si>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</si>
  <si>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</si>
  <si>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</si>
  <si>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</si>
  <si>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</si>
  <si>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</si>
  <si>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</si>
  <si>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</si>
  <si>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</si>
  <si>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</si>
  <si>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</si>
  <si>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 xml:space="preserve">1 CR HOV </t>
  </si>
  <si>
    <t>Naknada depozitaru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</si>
  <si>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</si>
  <si>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</si>
  <si>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</si>
  <si>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</si>
  <si>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</si>
  <si>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</si>
  <si>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</si>
  <si>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</si>
  <si>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BLPV-R-A</t>
  </si>
  <si>
    <t>EDPL-R-A</t>
  </si>
  <si>
    <t>EKBL-R-A</t>
  </si>
  <si>
    <t>EKHC-R-A</t>
  </si>
  <si>
    <t>ELBJ-R-A</t>
  </si>
  <si>
    <t>ELDO-R-A</t>
  </si>
  <si>
    <t>HEDR-R-A</t>
  </si>
  <si>
    <t>HELV-R-A</t>
  </si>
  <si>
    <t>HETR-R-A</t>
  </si>
  <si>
    <t>KRLB-R-A</t>
  </si>
  <si>
    <t>METL-R-A</t>
  </si>
  <si>
    <t>NBLB-R-B</t>
  </si>
  <si>
    <t>NOVB-R-E</t>
  </si>
  <si>
    <t>RITE-R-A</t>
  </si>
  <si>
    <t>RNAF-R-A</t>
  </si>
  <si>
    <t>RTEU-R-A</t>
  </si>
  <si>
    <t>TLKM-R-A</t>
  </si>
  <si>
    <t>3. Akcije zatvorenih investicionih fondova</t>
  </si>
  <si>
    <t>BLBP-R-A</t>
  </si>
  <si>
    <t>EINP-R-A</t>
  </si>
  <si>
    <t>KRIP-R-A</t>
  </si>
  <si>
    <t>PLRP-R-A</t>
  </si>
  <si>
    <t>ZPTP-R-A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</si>
  <si>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</si>
  <si>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</si>
  <si>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</si>
  <si>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</si>
  <si>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</si>
  <si>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</si>
  <si>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</si>
  <si>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</si>
  <si>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</si>
  <si>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</si>
  <si>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</si>
  <si>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</si>
  <si>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</si>
  <si>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</si>
  <si>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</si>
  <si>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</si>
  <si>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</si>
  <si>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</si>
  <si>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</si>
  <si>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</si>
  <si>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</si>
  <si>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</si>
  <si>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</si>
  <si>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</si>
  <si>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</si>
  <si>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</si>
  <si>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</si>
  <si>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</si>
  <si>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</si>
  <si>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</si>
  <si>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</si>
  <si>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</si>
  <si>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</si>
  <si>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</si>
  <si>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</si>
  <si>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</si>
  <si>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</si>
  <si>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Redovne akcije</t>
  </si>
  <si>
    <t>Prioritetne akcije</t>
  </si>
  <si>
    <t>Akcije ZIF-ova</t>
  </si>
  <si>
    <t xml:space="preserve">Dana, 31.12.2017. godine                        </t>
  </si>
  <si>
    <t xml:space="preserve">Dana, 31.12.2017. godine                  </t>
  </si>
  <si>
    <t>na dan 31.12.2017. godine</t>
  </si>
  <si>
    <t>IX - Obaveze po osnovu clanstva</t>
  </si>
  <si>
    <t xml:space="preserve">3. Neto imovina dobrovoljnog penzijskog fonda/Otvoreni investicioni    fond) </t>
  </si>
  <si>
    <t>od 01.01. do 31.12.2017. godine</t>
  </si>
  <si>
    <t xml:space="preserve">  za period od 01.01 do 31.12.2017. godine</t>
  </si>
  <si>
    <t>Dana, 31.12.2017. godine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</si>
  <si>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</si>
  <si>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</si>
  <si>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</si>
  <si>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za period od 01.01.do 31.12.2017. godine</t>
  </si>
  <si>
    <t>2. Prilivi po osnovu uplate penzijskih doprinosa dobrovoljnog penzijskog fonda</t>
  </si>
  <si>
    <t xml:space="preserve">5. Odlivi po osnovu isplate akumuliranih sredstava dobrovoljnog penzijskog fonda </t>
  </si>
  <si>
    <t>za period od 01.01. do 31.12.2017. godine</t>
  </si>
  <si>
    <t xml:space="preserve">Dana, 31.12.2017. godine                                 </t>
  </si>
  <si>
    <t xml:space="preserve">Dana, 31.12.2017. godine                                                         </t>
  </si>
  <si>
    <t>IZVJEŠTAJ O STRUKTURI ULAGANJA INVESTICIONOG FONDA - OBVEZNICE na dan 31.12.2017. GODINE</t>
  </si>
  <si>
    <t>IZVJEŠTAJ O STRUKTURI ULAGANJA INVESTICIONOG FONDA - AKCIJE na dan 31.12.2017. GODINE</t>
  </si>
  <si>
    <t>za period od  01.01.2017. do  31.12.2017.</t>
  </si>
  <si>
    <t>A. UKUPNA IMOVINA (002+003+010+016+017)</t>
  </si>
  <si>
    <t>Registarski broj investicionog fonda: 01956973</t>
  </si>
  <si>
    <t>DUF  INVEST   NOVA</t>
  </si>
  <si>
    <t>Naziv investicionog fonda: DUF INEST NOVA AD  OMIF INVEST NOVA</t>
  </si>
  <si>
    <t>14,08,17</t>
  </si>
  <si>
    <t>16,08,17</t>
  </si>
  <si>
    <t>FDSSR</t>
  </si>
  <si>
    <t>12,05,2017</t>
  </si>
  <si>
    <t>01,03,17</t>
  </si>
  <si>
    <t>MONFO</t>
  </si>
  <si>
    <t>24,09,17</t>
  </si>
  <si>
    <t xml:space="preserve">                                                        Lice  sa licencom                                                      </t>
  </si>
  <si>
    <t>SEMB-R-A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</si>
  <si>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</si>
  <si>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</si>
  <si>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</si>
  <si>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</si>
  <si>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</si>
  <si>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</si>
  <si>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</si>
  <si>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</si>
  <si>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</si>
  <si>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</si>
  <si>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</si>
  <si>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</si>
  <si>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</si>
  <si>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</si>
  <si>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</si>
  <si>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</si>
  <si>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</si>
  <si>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</si>
  <si>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</si>
  <si>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</si>
  <si>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</si>
  <si>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</si>
  <si>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</si>
  <si>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</si>
  <si>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</si>
  <si>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</si>
  <si>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</si>
  <si>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</si>
  <si>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</si>
  <si>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</si>
  <si>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</si>
  <si>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>BHNTRK1</t>
  </si>
  <si>
    <t>B</t>
  </si>
  <si>
    <t>BHTSR</t>
  </si>
  <si>
    <t>R</t>
  </si>
  <si>
    <t>BKMG-R-A</t>
  </si>
  <si>
    <t>ETATRK1</t>
  </si>
  <si>
    <t>FMSN-R-A</t>
  </si>
  <si>
    <t>GRF9-R-A</t>
  </si>
  <si>
    <t>HGPT-R-A</t>
  </si>
  <si>
    <t>IPBL-R-A</t>
  </si>
  <si>
    <t>IZEN-R-A</t>
  </si>
  <si>
    <t>JAPR-R-A</t>
  </si>
  <si>
    <t>JGPB-R-A</t>
  </si>
  <si>
    <t>JLLC-R-A</t>
  </si>
  <si>
    <t>JPESR</t>
  </si>
  <si>
    <t>KMND-R-A</t>
  </si>
  <si>
    <t>KMPD-R-A</t>
  </si>
  <si>
    <t>KOMF-R-A</t>
  </si>
  <si>
    <t>KPPL-R-A</t>
  </si>
  <si>
    <t>KRKG</t>
  </si>
  <si>
    <t>LJUB-R-A</t>
  </si>
  <si>
    <t>LKSM-R-A</t>
  </si>
  <si>
    <t>MIRA-R-A</t>
  </si>
  <si>
    <t>NBS9-R-A</t>
  </si>
  <si>
    <t>OTRU</t>
  </si>
  <si>
    <t>PDNK-R-A</t>
  </si>
  <si>
    <t>POST-R-A</t>
  </si>
  <si>
    <t>PROM-R-A</t>
  </si>
  <si>
    <t>PTRL-R-A</t>
  </si>
  <si>
    <t>PZBL-R-A</t>
  </si>
  <si>
    <t>ROPT-R-A</t>
  </si>
  <si>
    <t>SGAS-R-A</t>
  </si>
  <si>
    <t>TSL9-R-A</t>
  </si>
  <si>
    <t>USHA-R-A</t>
  </si>
  <si>
    <t>VDBL-R-A</t>
  </si>
  <si>
    <t>VDPL-R-A</t>
  </si>
  <si>
    <t>VKBJ-R-A</t>
  </si>
  <si>
    <t>VKIF-R-A</t>
  </si>
  <si>
    <t>VSBN-R-A</t>
  </si>
  <si>
    <t>VSDB-R-A</t>
  </si>
  <si>
    <t>ZOPM-R-A</t>
  </si>
  <si>
    <t>CMEG-P-A</t>
  </si>
  <si>
    <t>FRTFRK1</t>
  </si>
  <si>
    <t>JHKP-R-A</t>
  </si>
  <si>
    <t>KRIP-R-B</t>
  </si>
  <si>
    <t>MIGFRK2</t>
  </si>
  <si>
    <t>NPRFRK2</t>
  </si>
  <si>
    <t>ZPTP-R-B</t>
  </si>
  <si>
    <t>RSDS-O-E</t>
  </si>
  <si>
    <t>RSDS-O-F</t>
  </si>
  <si>
    <t>RSRS-O-J</t>
  </si>
  <si>
    <t>RSRS-O-K</t>
  </si>
  <si>
    <t>Udjeli otvorenih IF-ova</t>
  </si>
  <si>
    <t>FTRP-U-A</t>
  </si>
  <si>
    <t>MMSP-U-A</t>
  </si>
  <si>
    <t>MONF-O</t>
  </si>
  <si>
    <t>OPTP-U-A</t>
  </si>
  <si>
    <t>Ukupno:</t>
  </si>
  <si>
    <t>IZVJEŠTAJ O NEREALIZOVANIM DOBICIMA (GUBICIMA) INVESTICIONOG FONDA na dan 31.12.2017.</t>
  </si>
  <si>
    <t>BNT HIDRAULIKA DD</t>
  </si>
  <si>
    <t>BH TELEKOM DD SARAJEVO</t>
  </si>
  <si>
    <t>TC BALKANA AD MRKONJIĆ GRAD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</si>
  <si>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</si>
  <si>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</si>
  <si>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</si>
  <si>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</si>
  <si>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</si>
  <si>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ENERGOINVEST TAT DD SARAJEVO</t>
  </si>
  <si>
    <t>FMSN AD PALE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</si>
  <si>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</si>
  <si>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</si>
  <si>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</si>
  <si>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</si>
  <si>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HERCEGOVINAPUTEVI AD TREBINJE</t>
  </si>
  <si>
    <t>INDUSTRIJSKE PLANTAŽE AD BANJA LUKA</t>
  </si>
  <si>
    <t>MH ERS ZP IRCE AD ISTOČNO SARAJEVO</t>
  </si>
  <si>
    <t>JAPRA AD SA PO</t>
  </si>
  <si>
    <t>JUGOPREVOZ AD BILEĆA</t>
  </si>
  <si>
    <t>JELŠINGRAD LIVAR LIVNICA ČELIKA AD BANJA LUKA</t>
  </si>
  <si>
    <t>JP ELEKTROPRIVREDA BIH DD SARAJEVO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</si>
  <si>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</si>
  <si>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</si>
  <si>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</si>
  <si>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</si>
  <si>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</si>
  <si>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</si>
  <si>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</si>
  <si>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METAL AD GRADIŠKA</t>
  </si>
  <si>
    <t>MIRA AD ČLANICA KRAŠ GRUPE</t>
  </si>
  <si>
    <t>UNICREDIT BANK AD BANJA LUKA</t>
  </si>
  <si>
    <t>DD NOVI BIMEKS BRČKO - U STEČAJU</t>
  </si>
  <si>
    <t>NOVA BANKA AD BANJA LUKA</t>
  </si>
  <si>
    <t>PRIJEDORČANKA AD PRIJEDOR</t>
  </si>
  <si>
    <t>SRPSKE POŠTE AD BANJA LUKA</t>
  </si>
  <si>
    <t>TP PROMET AD PRNJAVOR</t>
  </si>
  <si>
    <t>NESTRO PETROL AD BANJA LUKA</t>
  </si>
  <si>
    <t>POSLOVNA ZONA AD BANJA LUKA</t>
  </si>
  <si>
    <t>MJEŠOVITI HOLDING ERS, MP AD TREBINJE-ZP RITE GACKO AD GACKO</t>
  </si>
  <si>
    <t>RAFINERIJA NAFTE BROD AD</t>
  </si>
  <si>
    <t>ROMANIJAPUTEVI AD P.O. SOKOLAC</t>
  </si>
  <si>
    <t>R I TE UGLJEVIK AD UGLJEVIK</t>
  </si>
  <si>
    <t>SARAJEVO-GAS AD SRPSKO SARAJEVO</t>
  </si>
  <si>
    <t>TELEKOM SRPSKE AD BANJA LUKA</t>
  </si>
  <si>
    <t>TESLA AD BRČKO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</si>
  <si>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</si>
  <si>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</si>
  <si>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</si>
  <si>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</si>
  <si>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</si>
  <si>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BIJELJINA</t>
  </si>
  <si>
    <t>VETERINARSKA STANICA AD DOBOJ</t>
  </si>
  <si>
    <t>ZRAK AD BILEĆA</t>
  </si>
  <si>
    <t>ČAJAVEC-MEGA AD BANJA LUKA</t>
  </si>
  <si>
    <t>ZAIF U PREOBLIKOVANJU BLB PROFIT AD</t>
  </si>
  <si>
    <t>ZAIF EUROINVESTMENT FOND - U PREOBLIKOVANJU AD BANJA LUKA</t>
  </si>
  <si>
    <t>ZIF FORTUNA FOND DD BIHAĆ</t>
  </si>
  <si>
    <t>AKCIJSKI ZIF JAHORINA KOIN AD PALE - U PREOBLIKOVANJU</t>
  </si>
  <si>
    <t>ZMIF U PREOBLIKOVANJU KRISTAL INVEST FOND AD BANJA LUKA</t>
  </si>
  <si>
    <t>ZIF MI-GROUP DD SARAJEVO</t>
  </si>
  <si>
    <t>ZIF NAPRIJED DD SARAJEVO</t>
  </si>
  <si>
    <t>AKCIJSKI ZIF POLARA INVEST FOND AD BANJA LUKA - U PREOBLIKOVANJU</t>
  </si>
  <si>
    <t>ZMIF U PREOBLIKOVANJU ZEPTER FOND AD BANJA LUKA</t>
  </si>
  <si>
    <t>KRKA DD NOVO MESTO</t>
  </si>
  <si>
    <t>OTRANTKOMERC A.D. PODGORICA</t>
  </si>
  <si>
    <t>Red.</t>
  </si>
  <si>
    <t>br.</t>
  </si>
  <si>
    <t>izvještavanja</t>
  </si>
  <si>
    <t>imovine fonda (%)</t>
  </si>
  <si>
    <t>IZVJEŠTAJ O STRUKTURI ULAGANJA INVESTICIONOG FONDA - DRUGE HARTIJE OD VRIJEDNOSTI na dan 31.12.2017</t>
  </si>
  <si>
    <t>Oznaka</t>
  </si>
  <si>
    <t>Broj</t>
  </si>
  <si>
    <t>Ukupna</t>
  </si>
  <si>
    <t>Ukupna vrijednost</t>
  </si>
  <si>
    <t>Učešće u</t>
  </si>
  <si>
    <t>HOV</t>
  </si>
  <si>
    <t>nominalna</t>
  </si>
  <si>
    <t>nabavna</t>
  </si>
  <si>
    <t>na dan</t>
  </si>
  <si>
    <t>emisiji</t>
  </si>
  <si>
    <t>vrijednosti</t>
  </si>
  <si>
    <t>(%)</t>
  </si>
  <si>
    <t>Druge hartije od vrijednosti domaćih izdavalaca</t>
  </si>
  <si>
    <t>Udjeli otvorenih investicionih fondova</t>
  </si>
  <si>
    <t>DUIF KRISTAL INVEST AD - OMIF FUTURE FUND</t>
  </si>
  <si>
    <t>DUIF KRISTAL INVEST AD - OMIF MAXIMUS FUND</t>
  </si>
  <si>
    <t>DUIF KRISTAL INVEST AD - OAIF OPPORTUNITY FUND</t>
  </si>
  <si>
    <t>Ukupna ulaganja u druge hartije od vrijednosti domaćih izdavalaca</t>
  </si>
  <si>
    <t>Druge hartije od vrijednosti stranih izdavalaca</t>
  </si>
  <si>
    <t>OIF MONETA</t>
  </si>
  <si>
    <t>Ukupna ulaganja u druge hartije od vrijednosti stranih izdavalaca</t>
  </si>
  <si>
    <t>Ukupna ulaganja u druge hov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</si>
</sst>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##0.000000;###0.000000"/>
    <numFmt numFmtId="176" formatCode="0.000000"/>
    <numFmt numFmtId="177" formatCode="0.0000%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7"/>
      <color indexed="63"/>
      <name val="Arial"/>
      <family val="2"/>
    </font>
    <font>
      <sz val="9"/>
      <color indexed="63"/>
      <name val="Segoe UI"/>
      <family val="2"/>
    </font>
    <font>
      <sz val="8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b/>
      <sz val="7"/>
      <color rgb="FF404040"/>
      <name val="Arial"/>
      <family val="2"/>
    </font>
    <font>
      <sz val="9"/>
      <color rgb="FF404040"/>
      <name val="Segoe UI"/>
      <family val="2"/>
    </font>
    <font>
      <sz val="8"/>
      <color rgb="FF40404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8F8F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68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70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68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70" fontId="3" fillId="0" borderId="16" xfId="60" applyNumberFormat="1" applyFont="1" applyFill="1" applyBorder="1" applyAlignment="1">
      <alignment vertical="center" wrapText="1"/>
      <protection/>
    </xf>
    <xf numFmtId="170" fontId="3" fillId="0" borderId="12" xfId="60" applyNumberFormat="1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>
      <alignment/>
      <protection/>
    </xf>
    <xf numFmtId="0" fontId="8" fillId="0" borderId="10" xfId="60" applyFont="1" applyFill="1" applyBorder="1" applyAlignment="1">
      <alignment horizontal="center"/>
      <protection/>
    </xf>
    <xf numFmtId="0" fontId="8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3" fontId="8" fillId="0" borderId="10" xfId="60" applyNumberFormat="1" applyFont="1" applyFill="1" applyBorder="1">
      <alignment/>
      <protection/>
    </xf>
    <xf numFmtId="4" fontId="9" fillId="0" borderId="10" xfId="60" applyNumberFormat="1" applyFont="1" applyFill="1" applyBorder="1">
      <alignment/>
      <protection/>
    </xf>
    <xf numFmtId="0" fontId="9" fillId="0" borderId="10" xfId="60" applyFont="1" applyFill="1" applyBorder="1">
      <alignment/>
      <protection/>
    </xf>
    <xf numFmtId="0" fontId="9" fillId="0" borderId="10" xfId="60" applyFont="1" applyFill="1" applyBorder="1" applyAlignment="1">
      <alignment/>
      <protection/>
    </xf>
    <xf numFmtId="169" fontId="9" fillId="0" borderId="10" xfId="60" applyNumberFormat="1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171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172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68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69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3" fontId="3" fillId="0" borderId="10" xfId="60" applyNumberFormat="1" applyFont="1" applyFill="1" applyBorder="1" applyAlignment="1">
      <alignment/>
      <protection/>
    </xf>
    <xf numFmtId="168" fontId="3" fillId="0" borderId="10" xfId="60" applyNumberFormat="1" applyFont="1" applyFill="1" applyBorder="1" applyAlignment="1">
      <alignment/>
      <protection/>
    </xf>
    <xf numFmtId="173" fontId="4" fillId="0" borderId="10" xfId="60" applyNumberFormat="1" applyFont="1" applyFill="1" applyBorder="1">
      <alignment/>
      <protection/>
    </xf>
    <xf numFmtId="168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70" fontId="4" fillId="0" borderId="10" xfId="60" applyNumberFormat="1" applyFont="1" applyFill="1" applyBorder="1">
      <alignment/>
      <protection/>
    </xf>
    <xf numFmtId="170" fontId="4" fillId="0" borderId="10" xfId="60" applyNumberFormat="1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68" fontId="4" fillId="0" borderId="10" xfId="60" applyNumberFormat="1" applyFont="1" applyFill="1" applyBorder="1" applyAlignment="1">
      <alignment/>
      <protection/>
    </xf>
    <xf numFmtId="169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70" fontId="3" fillId="0" borderId="0" xfId="60" applyNumberFormat="1" applyFont="1" applyFill="1">
      <alignment/>
      <protection/>
    </xf>
    <xf numFmtId="173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175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173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4" fontId="0" fillId="0" borderId="0" xfId="0" applyNumberFormat="1" applyFill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32" borderId="0" xfId="0" applyFill="1" applyAlignment="1">
      <alignment/>
    </xf>
    <xf numFmtId="0" fontId="3" fillId="0" borderId="10" xfId="60" applyFont="1" applyFill="1" applyBorder="1" applyAlignment="1">
      <alignment horizontal="left"/>
      <protection/>
    </xf>
    <xf numFmtId="0" fontId="53" fillId="0" borderId="0" xfId="0" applyFont="1" applyAlignment="1">
      <alignment horizontal="left" vertical="center" indent="1"/>
    </xf>
    <xf numFmtId="0" fontId="54" fillId="34" borderId="19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right" vertical="center" wrapText="1"/>
    </xf>
    <xf numFmtId="4" fontId="55" fillId="34" borderId="19" xfId="0" applyNumberFormat="1" applyFont="1" applyFill="1" applyBorder="1" applyAlignment="1">
      <alignment horizontal="right" vertical="center" wrapText="1"/>
    </xf>
    <xf numFmtId="4" fontId="54" fillId="34" borderId="19" xfId="0" applyNumberFormat="1" applyFont="1" applyFill="1" applyBorder="1" applyAlignment="1">
      <alignment horizontal="right" vertical="center" wrapText="1"/>
    </xf>
    <xf numFmtId="0" fontId="54" fillId="34" borderId="19" xfId="0" applyFont="1" applyFill="1" applyBorder="1" applyAlignment="1">
      <alignment horizontal="right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60" applyFill="1" applyBorder="1">
      <alignment/>
      <protection/>
    </xf>
    <xf numFmtId="4" fontId="54" fillId="34" borderId="0" xfId="0" applyNumberFormat="1" applyFont="1" applyFill="1" applyBorder="1" applyAlignment="1">
      <alignment horizontal="right" vertical="center" wrapText="1"/>
    </xf>
    <xf numFmtId="0" fontId="55" fillId="34" borderId="0" xfId="0" applyFont="1" applyFill="1" applyBorder="1" applyAlignment="1">
      <alignment horizontal="right" vertical="center" wrapText="1"/>
    </xf>
    <xf numFmtId="177" fontId="54" fillId="34" borderId="0" xfId="0" applyNumberFormat="1" applyFont="1" applyFill="1" applyBorder="1" applyAlignment="1">
      <alignment horizontal="right" vertical="center" wrapText="1"/>
    </xf>
    <xf numFmtId="0" fontId="3" fillId="0" borderId="15" xfId="60" applyFont="1" applyFill="1" applyBorder="1" applyAlignment="1">
      <alignment vertical="center" wrapText="1"/>
      <protection/>
    </xf>
    <xf numFmtId="0" fontId="55" fillId="34" borderId="10" xfId="0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right" vertical="center" wrapText="1"/>
    </xf>
    <xf numFmtId="0" fontId="55" fillId="34" borderId="10" xfId="0" applyFont="1" applyFill="1" applyBorder="1" applyAlignment="1">
      <alignment horizontal="right" vertical="center" wrapText="1"/>
    </xf>
    <xf numFmtId="176" fontId="55" fillId="34" borderId="10" xfId="0" applyNumberFormat="1" applyFont="1" applyFill="1" applyBorder="1" applyAlignment="1">
      <alignment horizontal="right" vertical="center" wrapText="1"/>
    </xf>
    <xf numFmtId="3" fontId="3" fillId="0" borderId="10" xfId="60" applyNumberFormat="1" applyFont="1" applyFill="1" applyBorder="1" applyAlignment="1">
      <alignment vertical="center"/>
      <protection/>
    </xf>
    <xf numFmtId="168" fontId="3" fillId="0" borderId="10" xfId="60" applyNumberFormat="1" applyFont="1" applyFill="1" applyBorder="1" applyAlignment="1">
      <alignment vertical="center"/>
      <protection/>
    </xf>
    <xf numFmtId="4" fontId="3" fillId="0" borderId="10" xfId="60" applyNumberFormat="1" applyFont="1" applyFill="1" applyBorder="1" applyAlignment="1">
      <alignment vertical="center"/>
      <protection/>
    </xf>
    <xf numFmtId="170" fontId="3" fillId="0" borderId="10" xfId="60" applyNumberFormat="1" applyFont="1" applyFill="1" applyBorder="1" applyAlignment="1">
      <alignment vertical="center"/>
      <protection/>
    </xf>
    <xf numFmtId="0" fontId="55" fillId="34" borderId="10" xfId="0" applyFont="1" applyFill="1" applyBorder="1" applyAlignment="1">
      <alignment horizontal="left" vertical="center" wrapText="1"/>
    </xf>
    <xf numFmtId="0" fontId="8" fillId="0" borderId="10" xfId="60" applyFont="1" applyFill="1" applyBorder="1" applyAlignment="1">
      <alignment/>
      <protection/>
    </xf>
    <xf numFmtId="0" fontId="4" fillId="0" borderId="10" xfId="60" applyFont="1" applyFill="1" applyBorder="1" applyAlignment="1">
      <alignment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left" vertical="center" wrapText="1"/>
    </xf>
    <xf numFmtId="0" fontId="54" fillId="34" borderId="24" xfId="0" applyFont="1" applyFill="1" applyBorder="1" applyAlignment="1">
      <alignment horizontal="left" vertical="center" wrapText="1"/>
    </xf>
    <xf numFmtId="0" fontId="54" fillId="34" borderId="25" xfId="0" applyFont="1" applyFill="1" applyBorder="1" applyAlignment="1">
      <alignment horizontal="left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26" xfId="60" applyFont="1" applyFill="1" applyBorder="1" applyAlignment="1">
      <alignment horizontal="center" vertical="center" wrapText="1"/>
      <protection/>
    </xf>
    <xf numFmtId="0" fontId="3" fillId="0" borderId="27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26" xfId="60" applyFont="1" applyBorder="1" applyAlignment="1">
      <alignment horizontal="left" vertical="center"/>
      <protection/>
    </xf>
    <xf numFmtId="0" fontId="3" fillId="0" borderId="28" xfId="60" applyFont="1" applyBorder="1" applyAlignment="1">
      <alignment horizontal="left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center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170" fontId="3" fillId="0" borderId="26" xfId="60" applyNumberFormat="1" applyFont="1" applyFill="1" applyBorder="1" applyAlignment="1">
      <alignment horizontal="center" vertical="center" wrapText="1"/>
      <protection/>
    </xf>
    <xf numFmtId="170" fontId="3" fillId="0" borderId="27" xfId="60" applyNumberFormat="1" applyFont="1" applyFill="1" applyBorder="1" applyAlignment="1">
      <alignment horizontal="center" vertical="center" wrapText="1"/>
      <protection/>
    </xf>
    <xf numFmtId="170" fontId="3" fillId="0" borderId="18" xfId="60" applyNumberFormat="1" applyFont="1" applyFill="1" applyBorder="1" applyAlignment="1">
      <alignment horizontal="center" vertical="center" wrapText="1"/>
      <protection/>
    </xf>
    <xf numFmtId="170" fontId="3" fillId="0" borderId="15" xfId="60" applyNumberFormat="1" applyFont="1" applyFill="1" applyBorder="1" applyAlignment="1">
      <alignment horizontal="center" vertical="center" wrapText="1"/>
      <protection/>
    </xf>
    <xf numFmtId="170" fontId="3" fillId="0" borderId="11" xfId="60" applyNumberFormat="1" applyFont="1" applyFill="1" applyBorder="1" applyAlignment="1">
      <alignment horizontal="center" vertical="center" wrapText="1"/>
      <protection/>
    </xf>
    <xf numFmtId="170" fontId="3" fillId="0" borderId="17" xfId="60" applyNumberFormat="1" applyFont="1" applyFill="1" applyBorder="1" applyAlignment="1">
      <alignment horizontal="center" vertical="center" wrapText="1"/>
      <protection/>
    </xf>
    <xf numFmtId="168" fontId="3" fillId="0" borderId="15" xfId="60" applyNumberFormat="1" applyFont="1" applyFill="1" applyBorder="1" applyAlignment="1">
      <alignment horizontal="center" vertical="center" wrapText="1"/>
      <protection/>
    </xf>
    <xf numFmtId="168" fontId="3" fillId="0" borderId="11" xfId="60" applyNumberFormat="1" applyFont="1" applyFill="1" applyBorder="1" applyAlignment="1">
      <alignment horizontal="center" vertical="center" wrapText="1"/>
      <protection/>
    </xf>
    <xf numFmtId="168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6" fontId="3" fillId="0" borderId="0" xfId="46" applyFont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66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9" fontId="3" fillId="0" borderId="10" xfId="63" applyFont="1" applyBorder="1" applyAlignment="1">
      <alignment/>
    </xf>
    <xf numFmtId="0" fontId="0" fillId="0" borderId="0" xfId="0" applyAlignment="1">
      <alignment horizontal="left" vertical="center" inden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left" vertical="center" wrapText="1"/>
    </xf>
    <xf numFmtId="0" fontId="55" fillId="34" borderId="23" xfId="0" applyFont="1" applyFill="1" applyBorder="1" applyAlignment="1">
      <alignment horizontal="left" vertical="center" wrapText="1"/>
    </xf>
    <xf numFmtId="0" fontId="55" fillId="34" borderId="24" xfId="0" applyFont="1" applyFill="1" applyBorder="1" applyAlignment="1">
      <alignment horizontal="left" vertical="center" wrapText="1"/>
    </xf>
    <xf numFmtId="0" fontId="55" fillId="34" borderId="25" xfId="0" applyFont="1" applyFill="1" applyBorder="1" applyAlignment="1">
      <alignment horizontal="left" vertical="center" wrapText="1"/>
    </xf>
    <xf numFmtId="177" fontId="55" fillId="34" borderId="19" xfId="0" applyNumberFormat="1" applyFont="1" applyFill="1" applyBorder="1" applyAlignment="1">
      <alignment horizontal="right" vertical="center" wrapText="1"/>
    </xf>
    <xf numFmtId="177" fontId="54" fillId="34" borderId="19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A46">
      <selection activeCell="H82" sqref="H82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51.00390625" style="0" customWidth="1"/>
    <col min="4" max="4" width="7.28125" style="0" customWidth="1"/>
    <col min="5" max="5" width="13.8515625" style="0" customWidth="1"/>
    <col min="6" max="6" width="14.28125" style="0" customWidth="1"/>
    <col min="7" max="7" width="12.140625" style="0" customWidth="1"/>
  </cols>
  <sheetData>
    <row r="1" spans="2:3" ht="12.75">
      <c r="B1" s="4" t="s">
        <v>536</v>
      </c>
      <c r="C1" s="4"/>
    </row>
    <row r="2" spans="2:3" ht="12.75">
      <c r="B2" s="4" t="s">
        <v>534</v>
      </c>
      <c r="C2" s="4"/>
    </row>
    <row r="3" spans="2:3" ht="12.75">
      <c r="B3" s="4" t="s">
        <v>327</v>
      </c>
      <c r="C3" s="4"/>
    </row>
    <row r="4" spans="2:3" ht="12.75">
      <c r="B4" s="4" t="s">
        <v>328</v>
      </c>
      <c r="C4" s="4"/>
    </row>
    <row r="5" spans="2:3" ht="12.75">
      <c r="B5" s="4"/>
      <c r="C5" s="4"/>
    </row>
    <row r="6" spans="2:3" ht="12.75">
      <c r="B6" s="4"/>
      <c r="C6" s="4"/>
    </row>
    <row r="7" spans="2:6" ht="12.75">
      <c r="B7" s="268" t="s">
        <v>223</v>
      </c>
      <c r="C7" s="268"/>
      <c r="D7" s="268"/>
      <c r="E7" s="268"/>
      <c r="F7" s="268"/>
    </row>
    <row r="8" spans="2:6" ht="12.75">
      <c r="B8" s="268" t="s">
        <v>224</v>
      </c>
      <c r="C8" s="268"/>
      <c r="D8" s="268"/>
      <c r="E8" s="268"/>
      <c r="F8" s="268"/>
    </row>
    <row r="9" spans="2:6" ht="12.75">
      <c r="B9" s="269" t="s">
        <v>515</v>
      </c>
      <c r="C9" s="269"/>
      <c r="D9" s="269"/>
      <c r="E9" s="269"/>
      <c r="F9" s="269"/>
    </row>
    <row r="10" spans="2:6" ht="12.75">
      <c r="B10" s="4"/>
      <c r="C10" s="5"/>
      <c r="D10" s="5"/>
      <c r="E10" s="5"/>
      <c r="F10" s="5" t="s">
        <v>9</v>
      </c>
    </row>
    <row r="11" spans="1:8" ht="33.75">
      <c r="A11" s="4"/>
      <c r="B11" s="106" t="s">
        <v>368</v>
      </c>
      <c r="C11" s="6" t="s">
        <v>0</v>
      </c>
      <c r="D11" s="6" t="s">
        <v>1</v>
      </c>
      <c r="E11" s="6" t="s">
        <v>2</v>
      </c>
      <c r="F11" s="106" t="s">
        <v>3</v>
      </c>
      <c r="G11" s="97"/>
      <c r="H11" s="4"/>
    </row>
    <row r="12" spans="1:25" ht="12.75">
      <c r="A12" s="4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97"/>
      <c r="H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>
      <c r="A13" s="4"/>
      <c r="B13" s="8"/>
      <c r="C13" s="26" t="s">
        <v>533</v>
      </c>
      <c r="D13" s="9" t="s">
        <v>225</v>
      </c>
      <c r="E13" s="29">
        <f>SUM(E14+E15+E21+E28+E29)</f>
        <v>20200881</v>
      </c>
      <c r="F13" s="29">
        <f>F14+F15+F21+F28+F29</f>
        <v>0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2.5">
      <c r="A14" s="4"/>
      <c r="B14" s="6" t="s">
        <v>226</v>
      </c>
      <c r="C14" s="26" t="s">
        <v>330</v>
      </c>
      <c r="D14" s="9" t="s">
        <v>227</v>
      </c>
      <c r="E14" s="29">
        <v>1543361</v>
      </c>
      <c r="F14" s="29"/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/>
      <c r="C15" s="26" t="s">
        <v>331</v>
      </c>
      <c r="D15" s="9" t="s">
        <v>228</v>
      </c>
      <c r="E15" s="29">
        <f>E16+E17+E18+E19+E20</f>
        <v>17147957</v>
      </c>
      <c r="F15" s="29">
        <f>SUM(F16:F20)</f>
        <v>0</v>
      </c>
      <c r="G15" s="4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>
      <c r="A16" s="4"/>
      <c r="B16" s="6" t="s">
        <v>229</v>
      </c>
      <c r="C16" s="3" t="s">
        <v>230</v>
      </c>
      <c r="D16" s="9" t="s">
        <v>231</v>
      </c>
      <c r="E16" s="39">
        <v>10026206</v>
      </c>
      <c r="F16" s="39"/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232</v>
      </c>
      <c r="C17" s="2" t="s">
        <v>233</v>
      </c>
      <c r="D17" s="9" t="s">
        <v>234</v>
      </c>
      <c r="E17" s="39">
        <v>7121751</v>
      </c>
      <c r="F17" s="39"/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235</v>
      </c>
      <c r="C18" s="2" t="s">
        <v>236</v>
      </c>
      <c r="D18" s="9" t="s">
        <v>237</v>
      </c>
      <c r="E18" s="39"/>
      <c r="F18" s="39">
        <v>0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238</v>
      </c>
      <c r="C19" s="2" t="s">
        <v>239</v>
      </c>
      <c r="D19" s="9" t="s">
        <v>240</v>
      </c>
      <c r="E19" s="39">
        <v>0</v>
      </c>
      <c r="F19" s="39">
        <v>0</v>
      </c>
      <c r="G19" s="97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>
        <v>240</v>
      </c>
      <c r="C20" s="2" t="s">
        <v>329</v>
      </c>
      <c r="D20" s="105" t="s">
        <v>241</v>
      </c>
      <c r="E20" s="39"/>
      <c r="F20" s="39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/>
      <c r="C21" s="26" t="s">
        <v>332</v>
      </c>
      <c r="D21" s="105" t="s">
        <v>242</v>
      </c>
      <c r="E21" s="39">
        <f>SUM(E22+E23+E24+E25+E26+E27)</f>
        <v>1488228</v>
      </c>
      <c r="F21" s="39">
        <f>SUM(F22:F27)</f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300</v>
      </c>
      <c r="C22" s="2" t="s">
        <v>244</v>
      </c>
      <c r="D22" s="105" t="s">
        <v>243</v>
      </c>
      <c r="E22" s="39"/>
      <c r="F22" s="39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301</v>
      </c>
      <c r="C23" s="2" t="s">
        <v>333</v>
      </c>
      <c r="D23" s="105" t="s">
        <v>245</v>
      </c>
      <c r="E23" s="39">
        <v>2614</v>
      </c>
      <c r="F23" s="39">
        <v>0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302</v>
      </c>
      <c r="C24" s="2" t="s">
        <v>334</v>
      </c>
      <c r="D24" s="105" t="s">
        <v>246</v>
      </c>
      <c r="E24" s="39">
        <v>167171</v>
      </c>
      <c r="F24" s="39"/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303</v>
      </c>
      <c r="C25" s="2" t="s">
        <v>335</v>
      </c>
      <c r="D25" s="105" t="s">
        <v>247</v>
      </c>
      <c r="E25" s="39"/>
      <c r="F25" s="39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309</v>
      </c>
      <c r="C26" s="2" t="s">
        <v>336</v>
      </c>
      <c r="D26" s="105" t="s">
        <v>248</v>
      </c>
      <c r="E26" s="39">
        <v>1318443</v>
      </c>
      <c r="F26" s="39">
        <v>0</v>
      </c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2.5">
      <c r="A27" s="4"/>
      <c r="B27" s="6" t="s">
        <v>251</v>
      </c>
      <c r="C27" s="2" t="s">
        <v>337</v>
      </c>
      <c r="D27" s="105" t="s">
        <v>249</v>
      </c>
      <c r="E27" s="39"/>
      <c r="F27" s="39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320</v>
      </c>
      <c r="C28" s="26" t="s">
        <v>253</v>
      </c>
      <c r="D28" s="105" t="s">
        <v>250</v>
      </c>
      <c r="E28" s="39"/>
      <c r="F28" s="39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33</v>
      </c>
      <c r="C29" s="26" t="s">
        <v>338</v>
      </c>
      <c r="D29" s="105" t="s">
        <v>252</v>
      </c>
      <c r="E29" s="29">
        <v>21335</v>
      </c>
      <c r="F29" s="29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/>
      <c r="C30" s="26" t="s">
        <v>339</v>
      </c>
      <c r="D30" s="105" t="s">
        <v>254</v>
      </c>
      <c r="E30" s="29">
        <f>SUM(E31+E35+E41+E44+E47+E50+E51+E52)</f>
        <v>81915</v>
      </c>
      <c r="F30" s="29">
        <f>SUM(F31+F35+F41+F44+F47+F50+F51+F52)</f>
        <v>0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40</v>
      </c>
      <c r="C31" s="26" t="s">
        <v>340</v>
      </c>
      <c r="D31" s="105" t="s">
        <v>255</v>
      </c>
      <c r="E31" s="29">
        <f>SUM(E32+E33+E34)</f>
        <v>0</v>
      </c>
      <c r="F31" s="29">
        <f>SUM(F32:F34)</f>
        <v>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400.401</v>
      </c>
      <c r="C32" s="2" t="s">
        <v>258</v>
      </c>
      <c r="D32" s="105" t="s">
        <v>256</v>
      </c>
      <c r="E32" s="39"/>
      <c r="F32" s="39"/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402</v>
      </c>
      <c r="C33" s="2" t="s">
        <v>341</v>
      </c>
      <c r="D33" s="105" t="s">
        <v>257</v>
      </c>
      <c r="E33" s="39"/>
      <c r="F33" s="39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403</v>
      </c>
      <c r="C34" s="2" t="s">
        <v>342</v>
      </c>
      <c r="D34" s="105" t="s">
        <v>259</v>
      </c>
      <c r="E34" s="39"/>
      <c r="F34" s="39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41</v>
      </c>
      <c r="C35" s="26" t="s">
        <v>343</v>
      </c>
      <c r="D35" s="105" t="s">
        <v>260</v>
      </c>
      <c r="E35" s="39">
        <f>SUM(E36+E37+E38+E39+E40)</f>
        <v>2475</v>
      </c>
      <c r="F35" s="39">
        <f>SUM(F36:F40)</f>
        <v>0</v>
      </c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410</v>
      </c>
      <c r="C36" s="2" t="s">
        <v>263</v>
      </c>
      <c r="D36" s="105" t="s">
        <v>261</v>
      </c>
      <c r="E36" s="39">
        <v>2475</v>
      </c>
      <c r="F36" s="39"/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413</v>
      </c>
      <c r="C37" s="2" t="s">
        <v>344</v>
      </c>
      <c r="D37" s="105" t="s">
        <v>262</v>
      </c>
      <c r="E37" s="39"/>
      <c r="F37" s="39"/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414</v>
      </c>
      <c r="C38" s="2" t="s">
        <v>345</v>
      </c>
      <c r="D38" s="105" t="s">
        <v>264</v>
      </c>
      <c r="E38" s="39"/>
      <c r="F38" s="39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415</v>
      </c>
      <c r="C39" s="2" t="s">
        <v>346</v>
      </c>
      <c r="D39" s="105" t="s">
        <v>265</v>
      </c>
      <c r="E39" s="39"/>
      <c r="F39" s="39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2.5">
      <c r="A40" s="4"/>
      <c r="B40" s="106" t="s">
        <v>365</v>
      </c>
      <c r="C40" s="2" t="s">
        <v>347</v>
      </c>
      <c r="D40" s="105" t="s">
        <v>266</v>
      </c>
      <c r="E40" s="29"/>
      <c r="F40" s="29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106">
        <v>42</v>
      </c>
      <c r="C41" s="26" t="s">
        <v>350</v>
      </c>
      <c r="D41" s="105" t="s">
        <v>267</v>
      </c>
      <c r="E41" s="29">
        <f>SUM(E42+E43)</f>
        <v>79440</v>
      </c>
      <c r="F41" s="29">
        <f>F42+F43</f>
        <v>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33.75">
      <c r="A42" s="4"/>
      <c r="B42" s="106" t="s">
        <v>366</v>
      </c>
      <c r="C42" s="104" t="s">
        <v>349</v>
      </c>
      <c r="D42" s="105" t="s">
        <v>268</v>
      </c>
      <c r="E42" s="29">
        <v>79440</v>
      </c>
      <c r="F42" s="29"/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6">
        <v>422</v>
      </c>
      <c r="C43" s="104" t="s">
        <v>348</v>
      </c>
      <c r="D43" s="105" t="s">
        <v>269</v>
      </c>
      <c r="E43" s="29"/>
      <c r="F43" s="29"/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43</v>
      </c>
      <c r="C44" s="26" t="s">
        <v>351</v>
      </c>
      <c r="D44" s="105" t="s">
        <v>271</v>
      </c>
      <c r="E44" s="29">
        <f>SUM(E45+E46)</f>
        <v>0</v>
      </c>
      <c r="F44" s="2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430</v>
      </c>
      <c r="C45" s="2" t="s">
        <v>270</v>
      </c>
      <c r="D45" s="105" t="s">
        <v>273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431.439</v>
      </c>
      <c r="C46" s="2" t="s">
        <v>272</v>
      </c>
      <c r="D46" s="105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44</v>
      </c>
      <c r="C47" s="26" t="s">
        <v>352</v>
      </c>
      <c r="D47" s="105" t="s">
        <v>276</v>
      </c>
      <c r="E47" s="29"/>
      <c r="F47" s="2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440.441</v>
      </c>
      <c r="C48" s="2" t="s">
        <v>275</v>
      </c>
      <c r="D48" s="105" t="s">
        <v>278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449</v>
      </c>
      <c r="C49" s="2" t="s">
        <v>277</v>
      </c>
      <c r="D49" s="105" t="s">
        <v>280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450</v>
      </c>
      <c r="C50" s="26" t="s">
        <v>279</v>
      </c>
      <c r="D50" s="105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460</v>
      </c>
      <c r="C51" s="26" t="s">
        <v>353</v>
      </c>
      <c r="D51" s="105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47</v>
      </c>
      <c r="C52" s="26" t="s">
        <v>354</v>
      </c>
      <c r="D52" s="105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48</v>
      </c>
      <c r="C53" s="220" t="s">
        <v>516</v>
      </c>
      <c r="D53" s="105"/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97"/>
      <c r="B54" s="6"/>
      <c r="C54" s="26" t="s">
        <v>355</v>
      </c>
      <c r="D54" s="105" t="s">
        <v>284</v>
      </c>
      <c r="E54" s="29">
        <f>SUM(E13-E30)</f>
        <v>20118966</v>
      </c>
      <c r="F54" s="29">
        <f>SUM(F13-F30)</f>
        <v>0</v>
      </c>
      <c r="G54" s="4"/>
      <c r="H54" s="97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97"/>
      <c r="B55" s="6"/>
      <c r="C55" s="98" t="s">
        <v>356</v>
      </c>
      <c r="D55" s="105" t="s">
        <v>285</v>
      </c>
      <c r="E55" s="29">
        <f>SUM(E56+E60+E63+E67+E68-E71+E74)</f>
        <v>20118966</v>
      </c>
      <c r="F55" s="29">
        <f>F56+F60+F63+F67+F68-F71+F74</f>
        <v>0</v>
      </c>
      <c r="G55" s="97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357</v>
      </c>
      <c r="D56" s="105" t="s">
        <v>286</v>
      </c>
      <c r="E56" s="29">
        <f>E57+E58</f>
        <v>22079659</v>
      </c>
      <c r="F56" s="29">
        <f>F57+F58</f>
        <v>0</v>
      </c>
      <c r="G56" s="4"/>
      <c r="H56" s="4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104" t="s">
        <v>358</v>
      </c>
      <c r="D57" s="105" t="s">
        <v>288</v>
      </c>
      <c r="E57" s="29"/>
      <c r="F57" s="29"/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287</v>
      </c>
      <c r="D58" s="105" t="s">
        <v>289</v>
      </c>
      <c r="E58" s="29">
        <v>22079659</v>
      </c>
      <c r="F58" s="29"/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3.25" customHeight="1">
      <c r="A59" s="4"/>
      <c r="B59" s="6">
        <v>513</v>
      </c>
      <c r="C59" s="221" t="s">
        <v>517</v>
      </c>
      <c r="D59" s="105"/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</v>
      </c>
      <c r="C60" s="99" t="s">
        <v>359</v>
      </c>
      <c r="D60" s="105" t="s">
        <v>291</v>
      </c>
      <c r="E60" s="29">
        <f>E61+E62</f>
        <v>0</v>
      </c>
      <c r="F60" s="29">
        <f>F61+F62</f>
        <v>0</v>
      </c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520</v>
      </c>
      <c r="C61" s="2" t="s">
        <v>290</v>
      </c>
      <c r="D61" s="105" t="s">
        <v>293</v>
      </c>
      <c r="E61" s="29"/>
      <c r="F61" s="29"/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521</v>
      </c>
      <c r="C62" s="2" t="s">
        <v>292</v>
      </c>
      <c r="D62" s="105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53</v>
      </c>
      <c r="C63" s="26" t="s">
        <v>360</v>
      </c>
      <c r="D63" s="105" t="s">
        <v>296</v>
      </c>
      <c r="E63" s="29">
        <f>SUM(E64+E65+E66)</f>
        <v>-1549744</v>
      </c>
      <c r="F63" s="29">
        <f>F64+F65+F66</f>
        <v>0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2.5">
      <c r="A64" s="97"/>
      <c r="B64" s="6">
        <v>530</v>
      </c>
      <c r="C64" s="3" t="s">
        <v>295</v>
      </c>
      <c r="D64" s="105" t="s">
        <v>298</v>
      </c>
      <c r="E64" s="29">
        <v>-1549744</v>
      </c>
      <c r="F64" s="29"/>
      <c r="G64" s="4"/>
      <c r="H64" s="9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531</v>
      </c>
      <c r="C65" s="2" t="s">
        <v>297</v>
      </c>
      <c r="D65" s="105" t="s">
        <v>299</v>
      </c>
      <c r="E65" s="29"/>
      <c r="F65" s="2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23">
        <v>532</v>
      </c>
      <c r="C66" s="104" t="s">
        <v>361</v>
      </c>
      <c r="D66" s="105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54</v>
      </c>
      <c r="C67" s="43" t="s">
        <v>301</v>
      </c>
      <c r="D67" s="105" t="s">
        <v>302</v>
      </c>
      <c r="E67" s="29"/>
      <c r="F67" s="29"/>
      <c r="G67" s="114"/>
      <c r="H67" s="1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55</v>
      </c>
      <c r="C68" s="26" t="s">
        <v>362</v>
      </c>
      <c r="D68" s="105" t="s">
        <v>303</v>
      </c>
      <c r="E68" s="29">
        <f>SUM(E69+E70)</f>
        <v>1539325</v>
      </c>
      <c r="F68" s="29">
        <f>F69+F70</f>
        <v>0</v>
      </c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23">
        <v>550</v>
      </c>
      <c r="C69" s="2" t="s">
        <v>304</v>
      </c>
      <c r="D69" s="105" t="s">
        <v>305</v>
      </c>
      <c r="E69" s="29"/>
      <c r="F69" s="29"/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551</v>
      </c>
      <c r="C70" s="2" t="s">
        <v>306</v>
      </c>
      <c r="D70" s="105" t="s">
        <v>307</v>
      </c>
      <c r="E70" s="29">
        <f>'bilans uspjeha'!D49</f>
        <v>1539325</v>
      </c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56</v>
      </c>
      <c r="C71" s="26" t="s">
        <v>308</v>
      </c>
      <c r="D71" s="105" t="s">
        <v>309</v>
      </c>
      <c r="E71" s="29">
        <f>SUM(E72+E73)</f>
        <v>0</v>
      </c>
      <c r="F71" s="29">
        <f>F72+F73</f>
        <v>0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23">
        <v>560</v>
      </c>
      <c r="C72" s="2" t="s">
        <v>310</v>
      </c>
      <c r="D72" s="105" t="s">
        <v>311</v>
      </c>
      <c r="E72" s="29"/>
      <c r="F72" s="29"/>
      <c r="G72" s="69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100">
        <v>561</v>
      </c>
      <c r="C73" s="101" t="s">
        <v>312</v>
      </c>
      <c r="D73" s="9" t="s">
        <v>313</v>
      </c>
      <c r="E73" s="47"/>
      <c r="F73" s="47"/>
      <c r="G73" s="69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6">
        <v>57</v>
      </c>
      <c r="C74" s="43" t="s">
        <v>363</v>
      </c>
      <c r="D74" s="9" t="s">
        <v>314</v>
      </c>
      <c r="E74" s="47">
        <f>SUM(E75+E76)</f>
        <v>-1950274</v>
      </c>
      <c r="F74" s="47">
        <f>F75+F76</f>
        <v>0</v>
      </c>
      <c r="G74" s="4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4"/>
      <c r="B75" s="16">
        <v>570</v>
      </c>
      <c r="C75" s="3" t="s">
        <v>315</v>
      </c>
      <c r="D75" s="9" t="s">
        <v>316</v>
      </c>
      <c r="E75" s="47"/>
      <c r="F75" s="47"/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5"/>
      <c r="B76" s="16">
        <v>571</v>
      </c>
      <c r="C76" s="3" t="s">
        <v>317</v>
      </c>
      <c r="D76" s="9" t="s">
        <v>318</v>
      </c>
      <c r="E76" s="29">
        <v>-1950274</v>
      </c>
      <c r="F76" s="29"/>
      <c r="G76" s="5"/>
      <c r="H76" s="5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3" t="s">
        <v>319</v>
      </c>
      <c r="D77" s="9" t="s">
        <v>320</v>
      </c>
      <c r="E77" s="29">
        <v>134760199</v>
      </c>
      <c r="F77" s="29">
        <v>0</v>
      </c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3" t="s">
        <v>364</v>
      </c>
      <c r="D78" s="9" t="s">
        <v>321</v>
      </c>
      <c r="E78" s="24">
        <f>SUM(E54/E77)</f>
        <v>0.1492945702759017</v>
      </c>
      <c r="F78" s="24" t="e">
        <f>F54/F77</f>
        <v>#DIV/0!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2.5">
      <c r="A79" s="4"/>
      <c r="B79" s="2"/>
      <c r="C79" s="43" t="s">
        <v>322</v>
      </c>
      <c r="D79" s="9" t="s">
        <v>323</v>
      </c>
      <c r="E79" s="29"/>
      <c r="F79" s="29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1"/>
      <c r="C80" s="2" t="s">
        <v>324</v>
      </c>
      <c r="D80" s="9" t="s">
        <v>325</v>
      </c>
      <c r="E80" s="48"/>
      <c r="F80" s="48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F81" s="45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>
      <c r="A82" s="4"/>
      <c r="B82" s="4" t="s">
        <v>163</v>
      </c>
      <c r="C82" s="270" t="s">
        <v>164</v>
      </c>
      <c r="D82" s="270"/>
      <c r="E82" s="271" t="s">
        <v>367</v>
      </c>
      <c r="F82" s="272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4" t="s">
        <v>513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50"/>
      <c r="F84" s="5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44"/>
      <c r="F85" s="45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6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69"/>
      <c r="F89" s="6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6" ht="12.75">
      <c r="E90" s="69"/>
      <c r="F90" s="69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6.421875" style="0" customWidth="1"/>
    <col min="2" max="2" width="40.57421875" style="0" customWidth="1"/>
    <col min="3" max="3" width="6.00390625" style="0" customWidth="1"/>
    <col min="4" max="4" width="10.7109375" style="0" customWidth="1"/>
    <col min="5" max="5" width="10.8515625" style="0" customWidth="1"/>
    <col min="6" max="6" width="12.57421875" style="0" customWidth="1"/>
    <col min="7" max="7" width="12.28125" style="0" customWidth="1"/>
    <col min="8" max="8" width="13.00390625" style="0" customWidth="1"/>
    <col min="9" max="9" width="11.140625" style="0" customWidth="1"/>
    <col min="10" max="10" width="12.421875" style="0" customWidth="1"/>
  </cols>
  <sheetData>
    <row r="1" spans="1:9" ht="12.75">
      <c r="A1" s="4" t="s">
        <v>536</v>
      </c>
      <c r="B1" s="4"/>
      <c r="E1" s="122"/>
      <c r="F1" s="122"/>
      <c r="G1" s="122"/>
      <c r="H1" s="122"/>
      <c r="I1" s="122"/>
    </row>
    <row r="2" spans="1:9" ht="12.75">
      <c r="A2" s="4" t="s">
        <v>534</v>
      </c>
      <c r="B2" s="4"/>
      <c r="E2" s="122"/>
      <c r="F2" s="122"/>
      <c r="G2" s="122"/>
      <c r="H2" s="122"/>
      <c r="I2" s="122"/>
    </row>
    <row r="3" spans="1:9" ht="12.75">
      <c r="A3" s="4" t="s">
        <v>327</v>
      </c>
      <c r="B3" s="4"/>
      <c r="E3" s="122"/>
      <c r="F3" s="122"/>
      <c r="G3" s="122"/>
      <c r="H3" s="122"/>
      <c r="I3" s="122"/>
    </row>
    <row r="4" spans="1:9" ht="12.75">
      <c r="A4" s="4" t="s">
        <v>328</v>
      </c>
      <c r="B4" s="4"/>
      <c r="E4" s="122"/>
      <c r="F4" s="122"/>
      <c r="G4" s="122"/>
      <c r="H4" s="122"/>
      <c r="I4" s="122"/>
    </row>
    <row r="5" ht="12.75">
      <c r="A5" s="429"/>
    </row>
    <row r="6" spans="1:10" ht="12.75">
      <c r="A6" s="442" t="s">
        <v>705</v>
      </c>
      <c r="B6" s="442"/>
      <c r="C6" s="442"/>
      <c r="D6" s="442"/>
      <c r="E6" s="442"/>
      <c r="F6" s="442"/>
      <c r="G6" s="442"/>
      <c r="H6" s="442"/>
      <c r="I6" s="442"/>
      <c r="J6" s="442"/>
    </row>
    <row r="7" ht="17.25" thickBot="1">
      <c r="A7" s="237"/>
    </row>
    <row r="8" spans="1:10" ht="25.5" customHeight="1">
      <c r="A8" s="430" t="s">
        <v>701</v>
      </c>
      <c r="B8" s="431" t="s">
        <v>447</v>
      </c>
      <c r="C8" s="431" t="s">
        <v>547</v>
      </c>
      <c r="D8" s="430" t="s">
        <v>706</v>
      </c>
      <c r="E8" s="430" t="s">
        <v>707</v>
      </c>
      <c r="F8" s="430" t="s">
        <v>708</v>
      </c>
      <c r="G8" s="430" t="s">
        <v>708</v>
      </c>
      <c r="H8" s="430" t="s">
        <v>709</v>
      </c>
      <c r="I8" s="430" t="s">
        <v>710</v>
      </c>
      <c r="J8" s="430" t="s">
        <v>710</v>
      </c>
    </row>
    <row r="9" spans="1:10" ht="21" customHeight="1">
      <c r="A9" s="432" t="s">
        <v>702</v>
      </c>
      <c r="B9" s="433"/>
      <c r="C9" s="433"/>
      <c r="D9" s="432" t="s">
        <v>711</v>
      </c>
      <c r="E9" s="432" t="s">
        <v>711</v>
      </c>
      <c r="F9" s="432" t="s">
        <v>712</v>
      </c>
      <c r="G9" s="432" t="s">
        <v>713</v>
      </c>
      <c r="H9" s="432" t="s">
        <v>714</v>
      </c>
      <c r="I9" s="432" t="s">
        <v>715</v>
      </c>
      <c r="J9" s="432" t="s">
        <v>716</v>
      </c>
    </row>
    <row r="10" spans="1:10" ht="21" customHeight="1" thickBot="1">
      <c r="A10" s="434"/>
      <c r="B10" s="435"/>
      <c r="C10" s="435"/>
      <c r="D10" s="434"/>
      <c r="E10" s="434"/>
      <c r="F10" s="434" t="s">
        <v>565</v>
      </c>
      <c r="G10" s="434" t="s">
        <v>565</v>
      </c>
      <c r="H10" s="434" t="s">
        <v>703</v>
      </c>
      <c r="I10" s="434" t="s">
        <v>717</v>
      </c>
      <c r="J10" s="434" t="s">
        <v>704</v>
      </c>
    </row>
    <row r="11" spans="1:10" ht="13.5" thickBot="1">
      <c r="A11" s="238">
        <v>1</v>
      </c>
      <c r="B11" s="238">
        <v>2</v>
      </c>
      <c r="C11" s="238">
        <v>3</v>
      </c>
      <c r="D11" s="238">
        <v>4</v>
      </c>
      <c r="E11" s="238">
        <v>5</v>
      </c>
      <c r="F11" s="238">
        <v>6</v>
      </c>
      <c r="G11" s="238">
        <v>7</v>
      </c>
      <c r="H11" s="238">
        <v>8</v>
      </c>
      <c r="I11" s="238">
        <v>9</v>
      </c>
      <c r="J11" s="238">
        <v>10</v>
      </c>
    </row>
    <row r="12" spans="1:10" ht="13.5" thickBot="1">
      <c r="A12" s="238" t="s">
        <v>5</v>
      </c>
      <c r="B12" s="323" t="s">
        <v>718</v>
      </c>
      <c r="C12" s="324"/>
      <c r="D12" s="324"/>
      <c r="E12" s="324"/>
      <c r="F12" s="324"/>
      <c r="G12" s="324"/>
      <c r="H12" s="324"/>
      <c r="I12" s="324"/>
      <c r="J12" s="325"/>
    </row>
    <row r="13" spans="1:10" ht="13.5" thickBot="1">
      <c r="A13" s="238">
        <v>5</v>
      </c>
      <c r="B13" s="323" t="s">
        <v>719</v>
      </c>
      <c r="C13" s="324"/>
      <c r="D13" s="324"/>
      <c r="E13" s="324"/>
      <c r="F13" s="324"/>
      <c r="G13" s="324"/>
      <c r="H13" s="324"/>
      <c r="I13" s="324"/>
      <c r="J13" s="325"/>
    </row>
    <row r="14" spans="1:10" ht="18" customHeight="1" thickBot="1">
      <c r="A14" s="239">
        <v>1</v>
      </c>
      <c r="B14" s="436" t="s">
        <v>720</v>
      </c>
      <c r="C14" s="239" t="s">
        <v>578</v>
      </c>
      <c r="D14" s="239" t="s">
        <v>630</v>
      </c>
      <c r="E14" s="240">
        <v>5078</v>
      </c>
      <c r="F14" s="240">
        <v>0</v>
      </c>
      <c r="G14" s="241">
        <v>59641.11</v>
      </c>
      <c r="H14" s="241">
        <v>58153.26</v>
      </c>
      <c r="I14" s="240">
        <v>0.068174</v>
      </c>
      <c r="J14" s="240">
        <v>0.287875</v>
      </c>
    </row>
    <row r="15" spans="1:10" ht="18" customHeight="1" thickBot="1">
      <c r="A15" s="239">
        <v>2</v>
      </c>
      <c r="B15" s="436" t="s">
        <v>721</v>
      </c>
      <c r="C15" s="239" t="s">
        <v>578</v>
      </c>
      <c r="D15" s="239" t="s">
        <v>631</v>
      </c>
      <c r="E15" s="240">
        <v>5078</v>
      </c>
      <c r="F15" s="240">
        <v>0</v>
      </c>
      <c r="G15" s="241">
        <v>22623</v>
      </c>
      <c r="H15" s="241">
        <v>23010.96</v>
      </c>
      <c r="I15" s="240">
        <v>0.068174</v>
      </c>
      <c r="J15" s="240">
        <v>0.113911</v>
      </c>
    </row>
    <row r="16" spans="1:10" ht="18" customHeight="1" thickBot="1">
      <c r="A16" s="239">
        <v>3</v>
      </c>
      <c r="B16" s="436" t="s">
        <v>722</v>
      </c>
      <c r="C16" s="239" t="s">
        <v>578</v>
      </c>
      <c r="D16" s="239" t="s">
        <v>633</v>
      </c>
      <c r="E16" s="240">
        <v>2678</v>
      </c>
      <c r="F16" s="240">
        <v>0</v>
      </c>
      <c r="G16" s="241">
        <v>16644.57</v>
      </c>
      <c r="H16" s="241">
        <v>16947.99</v>
      </c>
      <c r="I16" s="240">
        <v>0.083043</v>
      </c>
      <c r="J16" s="240">
        <v>0.083897</v>
      </c>
    </row>
    <row r="17" spans="1:10" ht="13.5" thickBot="1">
      <c r="A17" s="239">
        <v>7</v>
      </c>
      <c r="B17" s="437" t="s">
        <v>723</v>
      </c>
      <c r="C17" s="438"/>
      <c r="D17" s="438"/>
      <c r="E17" s="439"/>
      <c r="F17" s="240">
        <v>0</v>
      </c>
      <c r="G17" s="241">
        <v>98908.68</v>
      </c>
      <c r="H17" s="241">
        <v>98112.21</v>
      </c>
      <c r="I17" s="240"/>
      <c r="J17" s="440">
        <v>0.004857</v>
      </c>
    </row>
    <row r="18" spans="1:10" ht="13.5" thickBot="1">
      <c r="A18" s="238" t="s">
        <v>4</v>
      </c>
      <c r="B18" s="323" t="s">
        <v>724</v>
      </c>
      <c r="C18" s="324"/>
      <c r="D18" s="324"/>
      <c r="E18" s="324"/>
      <c r="F18" s="324"/>
      <c r="G18" s="324"/>
      <c r="H18" s="324"/>
      <c r="I18" s="324"/>
      <c r="J18" s="325"/>
    </row>
    <row r="19" spans="1:10" ht="13.5" thickBot="1">
      <c r="A19" s="238">
        <v>5</v>
      </c>
      <c r="B19" s="323" t="s">
        <v>719</v>
      </c>
      <c r="C19" s="324"/>
      <c r="D19" s="324"/>
      <c r="E19" s="324"/>
      <c r="F19" s="324"/>
      <c r="G19" s="324"/>
      <c r="H19" s="324"/>
      <c r="I19" s="324"/>
      <c r="J19" s="325"/>
    </row>
    <row r="20" spans="1:10" ht="17.25" customHeight="1" thickBot="1">
      <c r="A20" s="239">
        <v>1</v>
      </c>
      <c r="B20" s="436" t="s">
        <v>725</v>
      </c>
      <c r="C20" s="239" t="s">
        <v>580</v>
      </c>
      <c r="D20" s="239" t="s">
        <v>632</v>
      </c>
      <c r="E20" s="240">
        <v>9374500</v>
      </c>
      <c r="F20" s="240">
        <v>0</v>
      </c>
      <c r="G20" s="241">
        <v>828705.8</v>
      </c>
      <c r="H20" s="241">
        <v>854016.95</v>
      </c>
      <c r="I20" s="240">
        <v>13.461548</v>
      </c>
      <c r="J20" s="240">
        <v>4.227622</v>
      </c>
    </row>
    <row r="21" spans="1:10" ht="13.5" thickBot="1">
      <c r="A21" s="239">
        <v>7</v>
      </c>
      <c r="B21" s="437" t="s">
        <v>726</v>
      </c>
      <c r="C21" s="438"/>
      <c r="D21" s="438"/>
      <c r="E21" s="439"/>
      <c r="F21" s="240">
        <v>0</v>
      </c>
      <c r="G21" s="241">
        <v>828705.8</v>
      </c>
      <c r="H21" s="241">
        <v>854016.95</v>
      </c>
      <c r="I21" s="240"/>
      <c r="J21" s="440">
        <v>0.042276</v>
      </c>
    </row>
    <row r="22" spans="1:10" ht="13.5" thickBot="1">
      <c r="A22" s="238" t="s">
        <v>106</v>
      </c>
      <c r="B22" s="323" t="s">
        <v>727</v>
      </c>
      <c r="C22" s="324"/>
      <c r="D22" s="324"/>
      <c r="E22" s="325"/>
      <c r="F22" s="243">
        <v>0</v>
      </c>
      <c r="G22" s="242">
        <v>927614.48</v>
      </c>
      <c r="H22" s="242">
        <v>952129.16</v>
      </c>
      <c r="I22" s="240"/>
      <c r="J22" s="441">
        <v>0.047133</v>
      </c>
    </row>
  </sheetData>
  <sheetProtection/>
  <mergeCells count="10">
    <mergeCell ref="B17:E17"/>
    <mergeCell ref="B18:J18"/>
    <mergeCell ref="B19:J19"/>
    <mergeCell ref="B21:E21"/>
    <mergeCell ref="B22:E22"/>
    <mergeCell ref="A6:J6"/>
    <mergeCell ref="B8:B10"/>
    <mergeCell ref="C8:C10"/>
    <mergeCell ref="B12:J12"/>
    <mergeCell ref="B13:J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2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36.00390625" style="123" customWidth="1"/>
    <col min="2" max="2" width="8.140625" style="123" customWidth="1"/>
    <col min="3" max="3" width="9.140625" style="123" customWidth="1"/>
    <col min="4" max="4" width="4.140625" style="123" customWidth="1"/>
    <col min="5" max="5" width="7.8515625" style="123" customWidth="1"/>
    <col min="6" max="6" width="3.57421875" style="123" customWidth="1"/>
    <col min="7" max="7" width="8.8515625" style="123" customWidth="1"/>
    <col min="8" max="8" width="3.8515625" style="123" customWidth="1"/>
    <col min="9" max="9" width="11.140625" style="123" customWidth="1"/>
    <col min="10" max="10" width="3.57421875" style="123" customWidth="1"/>
    <col min="11" max="11" width="9.8515625" style="123" customWidth="1"/>
    <col min="12" max="12" width="3.7109375" style="123" customWidth="1"/>
    <col min="13" max="13" width="10.7109375" style="123" customWidth="1"/>
    <col min="14" max="14" width="3.7109375" style="123" customWidth="1"/>
    <col min="15" max="15" width="9.57421875" style="123" customWidth="1"/>
    <col min="16" max="16" width="3.8515625" style="123" customWidth="1"/>
    <col min="17" max="17" width="8.8515625" style="122" customWidth="1"/>
    <col min="18" max="16384" width="9.140625" style="124" customWidth="1"/>
  </cols>
  <sheetData>
    <row r="1" spans="1:9" ht="12.75">
      <c r="A1" s="4" t="s">
        <v>536</v>
      </c>
      <c r="B1" s="4"/>
      <c r="C1"/>
      <c r="D1"/>
      <c r="E1" s="122"/>
      <c r="F1" s="122"/>
      <c r="G1" s="122"/>
      <c r="H1" s="122"/>
      <c r="I1" s="122"/>
    </row>
    <row r="2" spans="1:9" ht="12.75">
      <c r="A2" s="4" t="s">
        <v>534</v>
      </c>
      <c r="B2" s="4"/>
      <c r="C2"/>
      <c r="D2"/>
      <c r="E2" s="122"/>
      <c r="F2" s="122"/>
      <c r="G2" s="122"/>
      <c r="H2" s="122"/>
      <c r="I2" s="122"/>
    </row>
    <row r="3" spans="1:9" ht="12.75">
      <c r="A3" s="4" t="s">
        <v>327</v>
      </c>
      <c r="B3" s="4"/>
      <c r="C3"/>
      <c r="D3"/>
      <c r="E3" s="122"/>
      <c r="F3" s="122"/>
      <c r="G3" s="122"/>
      <c r="H3" s="122"/>
      <c r="I3" s="122"/>
    </row>
    <row r="4" spans="1:9" ht="12.75">
      <c r="A4" s="4" t="s">
        <v>328</v>
      </c>
      <c r="B4" s="4"/>
      <c r="C4"/>
      <c r="D4"/>
      <c r="E4" s="122"/>
      <c r="F4" s="122"/>
      <c r="G4" s="122"/>
      <c r="H4" s="122"/>
      <c r="I4" s="122"/>
    </row>
    <row r="5" spans="1:18" s="132" customFormat="1" ht="12.75">
      <c r="A5" s="122"/>
      <c r="B5" s="122"/>
      <c r="C5" s="122"/>
      <c r="D5" s="122"/>
      <c r="E5" s="125"/>
      <c r="F5" s="122"/>
      <c r="G5" s="126"/>
      <c r="H5" s="122"/>
      <c r="I5" s="122"/>
      <c r="J5" s="122"/>
      <c r="K5" s="126"/>
      <c r="L5" s="122"/>
      <c r="M5" s="127"/>
      <c r="N5" s="128"/>
      <c r="O5" s="129"/>
      <c r="P5" s="130"/>
      <c r="Q5" s="129"/>
      <c r="R5" s="131"/>
    </row>
    <row r="6" spans="1:18" s="132" customFormat="1" ht="12.75">
      <c r="A6" s="226" t="s">
        <v>531</v>
      </c>
      <c r="B6" s="122"/>
      <c r="C6" s="122"/>
      <c r="D6" s="122"/>
      <c r="E6" s="125"/>
      <c r="F6" s="122"/>
      <c r="G6" s="126"/>
      <c r="H6" s="122"/>
      <c r="I6" s="122"/>
      <c r="J6" s="122"/>
      <c r="K6" s="126"/>
      <c r="L6" s="122"/>
      <c r="M6" s="133"/>
      <c r="N6" s="128"/>
      <c r="O6" s="129"/>
      <c r="P6" s="130"/>
      <c r="Q6" s="129"/>
      <c r="R6" s="131"/>
    </row>
    <row r="7" spans="1:18" s="132" customFormat="1" ht="12.75">
      <c r="A7" s="122"/>
      <c r="B7" s="122"/>
      <c r="C7" s="122"/>
      <c r="D7" s="122"/>
      <c r="E7" s="125"/>
      <c r="F7" s="122"/>
      <c r="G7" s="126"/>
      <c r="H7" s="122"/>
      <c r="I7" s="122"/>
      <c r="J7" s="122"/>
      <c r="K7" s="126"/>
      <c r="L7" s="122"/>
      <c r="M7" s="133"/>
      <c r="N7" s="128"/>
      <c r="O7" s="129"/>
      <c r="P7" s="130"/>
      <c r="Q7" s="129"/>
      <c r="R7" s="131"/>
    </row>
    <row r="8" spans="1:18" s="132" customFormat="1" ht="12.75">
      <c r="A8" s="378" t="s">
        <v>442</v>
      </c>
      <c r="B8" s="379"/>
      <c r="C8" s="380"/>
      <c r="D8" s="327" t="s">
        <v>1</v>
      </c>
      <c r="E8" s="384" t="s">
        <v>118</v>
      </c>
      <c r="F8" s="327" t="s">
        <v>1</v>
      </c>
      <c r="G8" s="372" t="s">
        <v>443</v>
      </c>
      <c r="H8" s="327" t="s">
        <v>1</v>
      </c>
      <c r="I8" s="330" t="s">
        <v>444</v>
      </c>
      <c r="J8" s="327" t="s">
        <v>1</v>
      </c>
      <c r="K8" s="372" t="s">
        <v>445</v>
      </c>
      <c r="L8" s="327" t="s">
        <v>1</v>
      </c>
      <c r="M8" s="381" t="s">
        <v>120</v>
      </c>
      <c r="N8" s="327" t="s">
        <v>1</v>
      </c>
      <c r="O8" s="366" t="s">
        <v>446</v>
      </c>
      <c r="P8" s="327" t="s">
        <v>1</v>
      </c>
      <c r="Q8" s="369" t="s">
        <v>127</v>
      </c>
      <c r="R8" s="131"/>
    </row>
    <row r="9" spans="1:18" s="132" customFormat="1" ht="12.75">
      <c r="A9" s="375" t="s">
        <v>447</v>
      </c>
      <c r="B9" s="353" t="s">
        <v>448</v>
      </c>
      <c r="C9" s="330" t="s">
        <v>449</v>
      </c>
      <c r="D9" s="328"/>
      <c r="E9" s="385"/>
      <c r="F9" s="328"/>
      <c r="G9" s="373"/>
      <c r="H9" s="328"/>
      <c r="I9" s="331"/>
      <c r="J9" s="328"/>
      <c r="K9" s="373"/>
      <c r="L9" s="328"/>
      <c r="M9" s="382"/>
      <c r="N9" s="328"/>
      <c r="O9" s="367"/>
      <c r="P9" s="328"/>
      <c r="Q9" s="370"/>
      <c r="R9" s="131"/>
    </row>
    <row r="10" spans="1:18" s="132" customFormat="1" ht="12.75">
      <c r="A10" s="376"/>
      <c r="B10" s="354"/>
      <c r="C10" s="331"/>
      <c r="D10" s="328"/>
      <c r="E10" s="385"/>
      <c r="F10" s="328"/>
      <c r="G10" s="373"/>
      <c r="H10" s="328"/>
      <c r="I10" s="331"/>
      <c r="J10" s="328"/>
      <c r="K10" s="373"/>
      <c r="L10" s="328"/>
      <c r="M10" s="382"/>
      <c r="N10" s="328"/>
      <c r="O10" s="367"/>
      <c r="P10" s="328"/>
      <c r="Q10" s="370"/>
      <c r="R10" s="131"/>
    </row>
    <row r="11" spans="1:18" s="132" customFormat="1" ht="12.75">
      <c r="A11" s="377"/>
      <c r="B11" s="355"/>
      <c r="C11" s="332"/>
      <c r="D11" s="328"/>
      <c r="E11" s="386"/>
      <c r="F11" s="328"/>
      <c r="G11" s="374"/>
      <c r="H11" s="328"/>
      <c r="I11" s="332"/>
      <c r="J11" s="328"/>
      <c r="K11" s="374"/>
      <c r="L11" s="328"/>
      <c r="M11" s="383"/>
      <c r="N11" s="328"/>
      <c r="O11" s="368"/>
      <c r="P11" s="328"/>
      <c r="Q11" s="371"/>
      <c r="R11" s="131"/>
    </row>
    <row r="12" spans="1:18" s="132" customFormat="1" ht="12.75">
      <c r="A12" s="387">
        <v>1</v>
      </c>
      <c r="B12" s="388"/>
      <c r="C12" s="389"/>
      <c r="D12" s="329"/>
      <c r="E12" s="135">
        <v>2</v>
      </c>
      <c r="F12" s="329"/>
      <c r="G12" s="136">
        <v>3</v>
      </c>
      <c r="H12" s="329"/>
      <c r="I12" s="134">
        <v>4</v>
      </c>
      <c r="J12" s="329"/>
      <c r="K12" s="136">
        <v>5</v>
      </c>
      <c r="L12" s="329"/>
      <c r="M12" s="137">
        <v>6</v>
      </c>
      <c r="N12" s="329"/>
      <c r="O12" s="136">
        <v>7</v>
      </c>
      <c r="P12" s="329"/>
      <c r="Q12" s="136">
        <v>8</v>
      </c>
      <c r="R12" s="131"/>
    </row>
    <row r="13" spans="1:18" s="132" customFormat="1" ht="12.75">
      <c r="A13" s="138" t="s">
        <v>326</v>
      </c>
      <c r="B13" s="138"/>
      <c r="C13" s="139"/>
      <c r="D13" s="140">
        <v>601</v>
      </c>
      <c r="E13" s="141"/>
      <c r="F13" s="140">
        <v>612</v>
      </c>
      <c r="G13" s="142"/>
      <c r="H13" s="140">
        <v>623</v>
      </c>
      <c r="I13" s="143"/>
      <c r="J13" s="140">
        <v>634</v>
      </c>
      <c r="K13" s="142"/>
      <c r="L13" s="140">
        <v>645</v>
      </c>
      <c r="M13" s="144"/>
      <c r="N13" s="140">
        <v>656</v>
      </c>
      <c r="O13" s="145"/>
      <c r="P13" s="140">
        <v>667</v>
      </c>
      <c r="Q13" s="146"/>
      <c r="R13" s="131"/>
    </row>
    <row r="14" spans="1:18" s="132" customFormat="1" ht="12.75">
      <c r="A14" s="202" t="s">
        <v>38</v>
      </c>
      <c r="B14" s="202"/>
      <c r="C14" s="202"/>
      <c r="D14" s="204">
        <v>602</v>
      </c>
      <c r="E14" s="260"/>
      <c r="F14" s="204">
        <v>613</v>
      </c>
      <c r="G14" s="261"/>
      <c r="H14" s="204">
        <v>624</v>
      </c>
      <c r="I14" s="202"/>
      <c r="J14" s="204">
        <v>635</v>
      </c>
      <c r="K14" s="261"/>
      <c r="L14" s="204">
        <v>646</v>
      </c>
      <c r="M14" s="262"/>
      <c r="N14" s="204">
        <v>657</v>
      </c>
      <c r="O14" s="263"/>
      <c r="P14" s="204">
        <v>668</v>
      </c>
      <c r="Q14" s="263"/>
      <c r="R14" s="131"/>
    </row>
    <row r="15" spans="1:18" s="132" customFormat="1" ht="13.5" customHeight="1">
      <c r="A15" s="264" t="s">
        <v>636</v>
      </c>
      <c r="B15" s="256" t="s">
        <v>578</v>
      </c>
      <c r="C15" s="256" t="s">
        <v>577</v>
      </c>
      <c r="D15" s="204"/>
      <c r="E15" s="258">
        <v>2548</v>
      </c>
      <c r="F15" s="204"/>
      <c r="G15" s="258">
        <v>39</v>
      </c>
      <c r="H15" s="204"/>
      <c r="I15" s="257">
        <v>99372</v>
      </c>
      <c r="J15" s="204"/>
      <c r="K15" s="258">
        <v>0</v>
      </c>
      <c r="L15" s="204"/>
      <c r="M15" s="258">
        <v>0</v>
      </c>
      <c r="N15" s="204"/>
      <c r="O15" s="258">
        <v>4.954692</v>
      </c>
      <c r="P15" s="204"/>
      <c r="Q15" s="258">
        <v>0</v>
      </c>
      <c r="R15" s="131"/>
    </row>
    <row r="16" spans="1:18" s="132" customFormat="1" ht="13.5" customHeight="1">
      <c r="A16" s="264" t="s">
        <v>637</v>
      </c>
      <c r="B16" s="256" t="s">
        <v>580</v>
      </c>
      <c r="C16" s="256" t="s">
        <v>579</v>
      </c>
      <c r="D16" s="204"/>
      <c r="E16" s="258">
        <v>2430</v>
      </c>
      <c r="F16" s="204"/>
      <c r="G16" s="258">
        <v>15.15</v>
      </c>
      <c r="H16" s="204"/>
      <c r="I16" s="257">
        <v>36814.5</v>
      </c>
      <c r="J16" s="204"/>
      <c r="K16" s="258">
        <v>12.26</v>
      </c>
      <c r="L16" s="204"/>
      <c r="M16" s="257">
        <v>29791.8</v>
      </c>
      <c r="N16" s="204"/>
      <c r="O16" s="258">
        <v>0.003829</v>
      </c>
      <c r="P16" s="204"/>
      <c r="Q16" s="258">
        <v>0.147478</v>
      </c>
      <c r="R16" s="131"/>
    </row>
    <row r="17" spans="1:18" s="132" customFormat="1" ht="13.5" customHeight="1">
      <c r="A17" s="264" t="s">
        <v>638</v>
      </c>
      <c r="B17" s="256" t="s">
        <v>580</v>
      </c>
      <c r="C17" s="256" t="s">
        <v>581</v>
      </c>
      <c r="D17" s="204"/>
      <c r="E17" s="258">
        <v>31213</v>
      </c>
      <c r="F17" s="204"/>
      <c r="G17" s="258">
        <v>0.038</v>
      </c>
      <c r="H17" s="204"/>
      <c r="I17" s="257">
        <v>1186.09</v>
      </c>
      <c r="J17" s="204"/>
      <c r="K17" s="258">
        <v>0.038</v>
      </c>
      <c r="L17" s="204"/>
      <c r="M17" s="257">
        <v>1186.09</v>
      </c>
      <c r="N17" s="204"/>
      <c r="O17" s="258">
        <v>2.387271</v>
      </c>
      <c r="P17" s="204"/>
      <c r="Q17" s="258">
        <v>0.005871</v>
      </c>
      <c r="R17" s="131"/>
    </row>
    <row r="18" spans="1:18" s="132" customFormat="1" ht="13.5" customHeight="1">
      <c r="A18" s="264" t="s">
        <v>639</v>
      </c>
      <c r="B18" s="256" t="s">
        <v>578</v>
      </c>
      <c r="C18" s="256" t="s">
        <v>451</v>
      </c>
      <c r="D18" s="204"/>
      <c r="E18" s="258">
        <v>242801</v>
      </c>
      <c r="F18" s="204"/>
      <c r="G18" s="258">
        <v>0.156</v>
      </c>
      <c r="H18" s="204"/>
      <c r="I18" s="257">
        <v>37876.96</v>
      </c>
      <c r="J18" s="204"/>
      <c r="K18" s="258">
        <v>0.176</v>
      </c>
      <c r="L18" s="204"/>
      <c r="M18" s="257">
        <v>42732.98</v>
      </c>
      <c r="N18" s="204"/>
      <c r="O18" s="258">
        <v>1.537114</v>
      </c>
      <c r="P18" s="204"/>
      <c r="Q18" s="258">
        <v>0.21154</v>
      </c>
      <c r="R18" s="131"/>
    </row>
    <row r="19" spans="1:18" s="132" customFormat="1" ht="13.5" customHeight="1">
      <c r="A19" s="264" t="s">
        <v>640</v>
      </c>
      <c r="B19" s="256" t="s">
        <v>578</v>
      </c>
      <c r="C19" s="256" t="s">
        <v>452</v>
      </c>
      <c r="D19" s="204"/>
      <c r="E19" s="258">
        <v>241071</v>
      </c>
      <c r="F19" s="204"/>
      <c r="G19" s="258">
        <v>0.096</v>
      </c>
      <c r="H19" s="204"/>
      <c r="I19" s="257">
        <v>23142.82</v>
      </c>
      <c r="J19" s="204"/>
      <c r="K19" s="258">
        <v>0.094</v>
      </c>
      <c r="L19" s="204"/>
      <c r="M19" s="257">
        <v>22660.67</v>
      </c>
      <c r="N19" s="204"/>
      <c r="O19" s="258">
        <v>0.261248</v>
      </c>
      <c r="P19" s="204"/>
      <c r="Q19" s="258">
        <v>0.112177</v>
      </c>
      <c r="R19" s="131"/>
    </row>
    <row r="20" spans="1:18" s="132" customFormat="1" ht="13.5" customHeight="1">
      <c r="A20" s="264" t="s">
        <v>641</v>
      </c>
      <c r="B20" s="256" t="s">
        <v>578</v>
      </c>
      <c r="C20" s="256" t="s">
        <v>453</v>
      </c>
      <c r="D20" s="204"/>
      <c r="E20" s="258">
        <v>873629</v>
      </c>
      <c r="F20" s="204"/>
      <c r="G20" s="258">
        <v>0.125</v>
      </c>
      <c r="H20" s="204"/>
      <c r="I20" s="257">
        <v>109203.63</v>
      </c>
      <c r="J20" s="204"/>
      <c r="K20" s="258">
        <v>0.117</v>
      </c>
      <c r="L20" s="204"/>
      <c r="M20" s="257">
        <v>102214.59</v>
      </c>
      <c r="N20" s="204"/>
      <c r="O20" s="258">
        <v>4.357585</v>
      </c>
      <c r="P20" s="204"/>
      <c r="Q20" s="258">
        <v>0.505991</v>
      </c>
      <c r="R20" s="131"/>
    </row>
    <row r="21" spans="1:18" s="132" customFormat="1" ht="13.5" customHeight="1">
      <c r="A21" s="264" t="s">
        <v>642</v>
      </c>
      <c r="B21" s="256" t="s">
        <v>578</v>
      </c>
      <c r="C21" s="256" t="s">
        <v>454</v>
      </c>
      <c r="D21" s="204"/>
      <c r="E21" s="258">
        <v>285850</v>
      </c>
      <c r="F21" s="204"/>
      <c r="G21" s="258">
        <v>0.14</v>
      </c>
      <c r="H21" s="204"/>
      <c r="I21" s="257">
        <v>40019</v>
      </c>
      <c r="J21" s="204"/>
      <c r="K21" s="258">
        <v>0.126</v>
      </c>
      <c r="L21" s="204"/>
      <c r="M21" s="257">
        <v>36017.1</v>
      </c>
      <c r="N21" s="204"/>
      <c r="O21" s="258">
        <v>0.742719</v>
      </c>
      <c r="P21" s="204"/>
      <c r="Q21" s="258">
        <v>0.178295</v>
      </c>
      <c r="R21" s="131"/>
    </row>
    <row r="22" spans="1:18" s="132" customFormat="1" ht="13.5" customHeight="1">
      <c r="A22" s="264" t="s">
        <v>643</v>
      </c>
      <c r="B22" s="256" t="s">
        <v>578</v>
      </c>
      <c r="C22" s="256" t="s">
        <v>455</v>
      </c>
      <c r="D22" s="204"/>
      <c r="E22" s="258">
        <v>313855</v>
      </c>
      <c r="F22" s="204"/>
      <c r="G22" s="258">
        <v>0.281</v>
      </c>
      <c r="H22" s="204"/>
      <c r="I22" s="257">
        <v>88193.26</v>
      </c>
      <c r="J22" s="204"/>
      <c r="K22" s="258">
        <v>0.288</v>
      </c>
      <c r="L22" s="204"/>
      <c r="M22" s="257">
        <v>90390.24</v>
      </c>
      <c r="N22" s="204"/>
      <c r="O22" s="258">
        <v>1.008598</v>
      </c>
      <c r="P22" s="204"/>
      <c r="Q22" s="258">
        <v>0.447457</v>
      </c>
      <c r="R22" s="131"/>
    </row>
    <row r="23" spans="1:18" s="132" customFormat="1" ht="13.5" customHeight="1">
      <c r="A23" s="264" t="s">
        <v>644</v>
      </c>
      <c r="B23" s="256" t="s">
        <v>578</v>
      </c>
      <c r="C23" s="256" t="s">
        <v>582</v>
      </c>
      <c r="D23" s="204"/>
      <c r="E23" s="258">
        <v>131238</v>
      </c>
      <c r="F23" s="204"/>
      <c r="G23" s="258">
        <v>0.0707</v>
      </c>
      <c r="H23" s="204"/>
      <c r="I23" s="257">
        <v>9278.53</v>
      </c>
      <c r="J23" s="204"/>
      <c r="K23" s="258">
        <v>0</v>
      </c>
      <c r="L23" s="204"/>
      <c r="M23" s="258">
        <v>0</v>
      </c>
      <c r="N23" s="204"/>
      <c r="O23" s="258">
        <v>3.353381</v>
      </c>
      <c r="P23" s="204"/>
      <c r="Q23" s="258">
        <v>0</v>
      </c>
      <c r="R23" s="131"/>
    </row>
    <row r="24" spans="1:18" s="132" customFormat="1" ht="13.5" customHeight="1">
      <c r="A24" s="264" t="s">
        <v>644</v>
      </c>
      <c r="B24" s="256" t="s">
        <v>580</v>
      </c>
      <c r="C24" s="256" t="s">
        <v>582</v>
      </c>
      <c r="D24" s="204"/>
      <c r="E24" s="258">
        <v>63484</v>
      </c>
      <c r="F24" s="204"/>
      <c r="G24" s="258">
        <v>0.0707</v>
      </c>
      <c r="H24" s="204"/>
      <c r="I24" s="257">
        <v>4488.32</v>
      </c>
      <c r="J24" s="204"/>
      <c r="K24" s="258">
        <v>0</v>
      </c>
      <c r="L24" s="204"/>
      <c r="M24" s="258">
        <v>0</v>
      </c>
      <c r="N24" s="204"/>
      <c r="O24" s="258">
        <v>1.622137</v>
      </c>
      <c r="P24" s="204"/>
      <c r="Q24" s="258">
        <v>0</v>
      </c>
      <c r="R24" s="131"/>
    </row>
    <row r="25" spans="1:18" s="132" customFormat="1" ht="13.5" customHeight="1">
      <c r="A25" s="264" t="s">
        <v>645</v>
      </c>
      <c r="B25" s="256" t="s">
        <v>580</v>
      </c>
      <c r="C25" s="256" t="s">
        <v>583</v>
      </c>
      <c r="D25" s="204"/>
      <c r="E25" s="258">
        <v>320513</v>
      </c>
      <c r="F25" s="204"/>
      <c r="G25" s="258">
        <v>0.1641</v>
      </c>
      <c r="H25" s="204"/>
      <c r="I25" s="257">
        <v>52596.18</v>
      </c>
      <c r="J25" s="204"/>
      <c r="K25" s="258">
        <v>0.1708</v>
      </c>
      <c r="L25" s="204"/>
      <c r="M25" s="257">
        <v>54743.62</v>
      </c>
      <c r="N25" s="204"/>
      <c r="O25" s="258">
        <v>1.627919</v>
      </c>
      <c r="P25" s="204"/>
      <c r="Q25" s="258">
        <v>0.270996</v>
      </c>
      <c r="R25" s="131"/>
    </row>
    <row r="26" spans="1:18" s="132" customFormat="1" ht="13.5" customHeight="1">
      <c r="A26" s="264" t="s">
        <v>646</v>
      </c>
      <c r="B26" s="256" t="s">
        <v>580</v>
      </c>
      <c r="C26" s="256" t="s">
        <v>584</v>
      </c>
      <c r="D26" s="204"/>
      <c r="E26" s="258">
        <v>21745</v>
      </c>
      <c r="F26" s="204"/>
      <c r="G26" s="258">
        <v>1.2311</v>
      </c>
      <c r="H26" s="204"/>
      <c r="I26" s="257">
        <v>26770.27</v>
      </c>
      <c r="J26" s="204"/>
      <c r="K26" s="258">
        <v>0.4515</v>
      </c>
      <c r="L26" s="204"/>
      <c r="M26" s="257">
        <v>9817.87</v>
      </c>
      <c r="N26" s="204"/>
      <c r="O26" s="258">
        <v>6.062642</v>
      </c>
      <c r="P26" s="204"/>
      <c r="Q26" s="258">
        <v>0.048601</v>
      </c>
      <c r="R26" s="131"/>
    </row>
    <row r="27" spans="1:18" s="132" customFormat="1" ht="13.5" customHeight="1">
      <c r="A27" s="264" t="s">
        <v>647</v>
      </c>
      <c r="B27" s="256" t="s">
        <v>578</v>
      </c>
      <c r="C27" s="256" t="s">
        <v>456</v>
      </c>
      <c r="D27" s="204"/>
      <c r="E27" s="258">
        <v>8628179</v>
      </c>
      <c r="F27" s="204"/>
      <c r="G27" s="258">
        <v>0.25</v>
      </c>
      <c r="H27" s="204"/>
      <c r="I27" s="257">
        <v>2157044.75</v>
      </c>
      <c r="J27" s="204"/>
      <c r="K27" s="258">
        <v>0.186</v>
      </c>
      <c r="L27" s="204"/>
      <c r="M27" s="257">
        <v>1604841.29</v>
      </c>
      <c r="N27" s="204"/>
      <c r="O27" s="258">
        <v>1.952274</v>
      </c>
      <c r="P27" s="204"/>
      <c r="Q27" s="258">
        <v>7.944413</v>
      </c>
      <c r="R27" s="131"/>
    </row>
    <row r="28" spans="1:18" s="132" customFormat="1" ht="13.5" customHeight="1">
      <c r="A28" s="264" t="s">
        <v>647</v>
      </c>
      <c r="B28" s="256" t="s">
        <v>580</v>
      </c>
      <c r="C28" s="256" t="s">
        <v>456</v>
      </c>
      <c r="D28" s="204"/>
      <c r="E28" s="258">
        <v>147376</v>
      </c>
      <c r="F28" s="204"/>
      <c r="G28" s="258">
        <v>0.25</v>
      </c>
      <c r="H28" s="204"/>
      <c r="I28" s="257">
        <v>36844</v>
      </c>
      <c r="J28" s="204"/>
      <c r="K28" s="258">
        <v>0.186</v>
      </c>
      <c r="L28" s="204"/>
      <c r="M28" s="257">
        <v>27411.94</v>
      </c>
      <c r="N28" s="204"/>
      <c r="O28" s="258">
        <v>0.033346</v>
      </c>
      <c r="P28" s="204"/>
      <c r="Q28" s="258">
        <v>0.135697</v>
      </c>
      <c r="R28" s="131"/>
    </row>
    <row r="29" spans="1:18" s="132" customFormat="1" ht="13.5" customHeight="1">
      <c r="A29" s="264" t="s">
        <v>648</v>
      </c>
      <c r="B29" s="256" t="s">
        <v>578</v>
      </c>
      <c r="C29" s="256" t="s">
        <v>457</v>
      </c>
      <c r="D29" s="204"/>
      <c r="E29" s="258">
        <v>1203079</v>
      </c>
      <c r="F29" s="204"/>
      <c r="G29" s="258">
        <v>0.2671</v>
      </c>
      <c r="H29" s="204"/>
      <c r="I29" s="257">
        <v>321342.4</v>
      </c>
      <c r="J29" s="204"/>
      <c r="K29" s="258">
        <v>0.261</v>
      </c>
      <c r="L29" s="204"/>
      <c r="M29" s="257">
        <v>314003.62</v>
      </c>
      <c r="N29" s="204"/>
      <c r="O29" s="258">
        <v>1.175404</v>
      </c>
      <c r="P29" s="204"/>
      <c r="Q29" s="258">
        <v>1.554406</v>
      </c>
      <c r="R29" s="131"/>
    </row>
    <row r="30" spans="1:18" s="132" customFormat="1" ht="13.5" customHeight="1">
      <c r="A30" s="264" t="s">
        <v>648</v>
      </c>
      <c r="B30" s="256" t="s">
        <v>580</v>
      </c>
      <c r="C30" s="256" t="s">
        <v>457</v>
      </c>
      <c r="D30" s="204"/>
      <c r="E30" s="258">
        <v>1013994</v>
      </c>
      <c r="F30" s="204"/>
      <c r="G30" s="258">
        <v>0.2671</v>
      </c>
      <c r="H30" s="204"/>
      <c r="I30" s="257">
        <v>270837.8</v>
      </c>
      <c r="J30" s="204"/>
      <c r="K30" s="258">
        <v>0.261</v>
      </c>
      <c r="L30" s="204"/>
      <c r="M30" s="257">
        <v>264652.43</v>
      </c>
      <c r="N30" s="204"/>
      <c r="O30" s="258">
        <v>0.990669</v>
      </c>
      <c r="P30" s="204"/>
      <c r="Q30" s="258">
        <v>1.310103</v>
      </c>
      <c r="R30" s="131"/>
    </row>
    <row r="31" spans="1:18" s="132" customFormat="1" ht="13.5" customHeight="1">
      <c r="A31" s="264" t="s">
        <v>649</v>
      </c>
      <c r="B31" s="256" t="s">
        <v>578</v>
      </c>
      <c r="C31" s="256" t="s">
        <v>458</v>
      </c>
      <c r="D31" s="204"/>
      <c r="E31" s="258">
        <v>5422713</v>
      </c>
      <c r="F31" s="204"/>
      <c r="G31" s="258">
        <v>0.233</v>
      </c>
      <c r="H31" s="204"/>
      <c r="I31" s="257">
        <v>1263492.13</v>
      </c>
      <c r="J31" s="204"/>
      <c r="K31" s="258">
        <v>0.191</v>
      </c>
      <c r="L31" s="204"/>
      <c r="M31" s="257">
        <v>1035738.18</v>
      </c>
      <c r="N31" s="204"/>
      <c r="O31" s="258">
        <v>1.407896</v>
      </c>
      <c r="P31" s="204"/>
      <c r="Q31" s="258">
        <v>5.127193</v>
      </c>
      <c r="R31" s="131"/>
    </row>
    <row r="32" spans="1:18" s="132" customFormat="1" ht="13.5" customHeight="1">
      <c r="A32" s="264" t="s">
        <v>649</v>
      </c>
      <c r="B32" s="256" t="s">
        <v>580</v>
      </c>
      <c r="C32" s="256" t="s">
        <v>458</v>
      </c>
      <c r="D32" s="204"/>
      <c r="E32" s="258">
        <v>2040000</v>
      </c>
      <c r="F32" s="204"/>
      <c r="G32" s="258">
        <v>0.233</v>
      </c>
      <c r="H32" s="204"/>
      <c r="I32" s="257">
        <v>475320</v>
      </c>
      <c r="J32" s="204"/>
      <c r="K32" s="258">
        <v>0.191</v>
      </c>
      <c r="L32" s="204"/>
      <c r="M32" s="257">
        <v>389640</v>
      </c>
      <c r="N32" s="204"/>
      <c r="O32" s="258">
        <v>0.529644</v>
      </c>
      <c r="P32" s="204"/>
      <c r="Q32" s="258">
        <v>1.928827</v>
      </c>
      <c r="R32" s="131"/>
    </row>
    <row r="33" spans="1:18" s="132" customFormat="1" ht="13.5" customHeight="1">
      <c r="A33" s="264" t="s">
        <v>650</v>
      </c>
      <c r="B33" s="256" t="s">
        <v>580</v>
      </c>
      <c r="C33" s="256" t="s">
        <v>585</v>
      </c>
      <c r="D33" s="204"/>
      <c r="E33" s="258">
        <v>100139</v>
      </c>
      <c r="F33" s="204"/>
      <c r="G33" s="258">
        <v>1</v>
      </c>
      <c r="H33" s="204"/>
      <c r="I33" s="257">
        <v>100139</v>
      </c>
      <c r="J33" s="204"/>
      <c r="K33" s="258">
        <v>1</v>
      </c>
      <c r="L33" s="204"/>
      <c r="M33" s="257">
        <v>100139</v>
      </c>
      <c r="N33" s="204"/>
      <c r="O33" s="258">
        <v>4.558428</v>
      </c>
      <c r="P33" s="204"/>
      <c r="Q33" s="258">
        <v>0.495716</v>
      </c>
      <c r="R33" s="131"/>
    </row>
    <row r="34" spans="1:18" s="132" customFormat="1" ht="13.5" customHeight="1">
      <c r="A34" s="264" t="s">
        <v>651</v>
      </c>
      <c r="B34" s="256" t="s">
        <v>580</v>
      </c>
      <c r="C34" s="256" t="s">
        <v>586</v>
      </c>
      <c r="D34" s="204"/>
      <c r="E34" s="258">
        <v>1999574</v>
      </c>
      <c r="F34" s="204"/>
      <c r="G34" s="258">
        <v>0.494</v>
      </c>
      <c r="H34" s="204"/>
      <c r="I34" s="257">
        <v>987789.56</v>
      </c>
      <c r="J34" s="204"/>
      <c r="K34" s="258">
        <v>0.494</v>
      </c>
      <c r="L34" s="204"/>
      <c r="M34" s="257">
        <v>987789.56</v>
      </c>
      <c r="N34" s="204"/>
      <c r="O34" s="258">
        <v>1.844734</v>
      </c>
      <c r="P34" s="204"/>
      <c r="Q34" s="258">
        <v>4.889834</v>
      </c>
      <c r="R34" s="131"/>
    </row>
    <row r="35" spans="1:18" s="132" customFormat="1" ht="13.5" customHeight="1">
      <c r="A35" s="264" t="s">
        <v>652</v>
      </c>
      <c r="B35" s="256" t="s">
        <v>580</v>
      </c>
      <c r="C35" s="256" t="s">
        <v>587</v>
      </c>
      <c r="D35" s="204"/>
      <c r="E35" s="258">
        <v>503345</v>
      </c>
      <c r="F35" s="204"/>
      <c r="G35" s="258">
        <v>0.3384</v>
      </c>
      <c r="H35" s="204"/>
      <c r="I35" s="257">
        <v>170331.95</v>
      </c>
      <c r="J35" s="204"/>
      <c r="K35" s="258">
        <v>0.1</v>
      </c>
      <c r="L35" s="204"/>
      <c r="M35" s="257">
        <v>50334.5</v>
      </c>
      <c r="N35" s="204"/>
      <c r="O35" s="258">
        <v>10</v>
      </c>
      <c r="P35" s="204"/>
      <c r="Q35" s="258">
        <v>0.24917</v>
      </c>
      <c r="R35" s="131"/>
    </row>
    <row r="36" spans="1:18" s="132" customFormat="1" ht="13.5" customHeight="1">
      <c r="A36" s="264" t="s">
        <v>653</v>
      </c>
      <c r="B36" s="256" t="s">
        <v>580</v>
      </c>
      <c r="C36" s="256" t="s">
        <v>588</v>
      </c>
      <c r="D36" s="204"/>
      <c r="E36" s="258">
        <v>159156</v>
      </c>
      <c r="F36" s="204"/>
      <c r="G36" s="258">
        <v>0.388</v>
      </c>
      <c r="H36" s="204"/>
      <c r="I36" s="257">
        <v>61752.53</v>
      </c>
      <c r="J36" s="204"/>
      <c r="K36" s="258">
        <v>0.404</v>
      </c>
      <c r="L36" s="204"/>
      <c r="M36" s="257">
        <v>64299.02</v>
      </c>
      <c r="N36" s="204"/>
      <c r="O36" s="258">
        <v>1.917831</v>
      </c>
      <c r="P36" s="204"/>
      <c r="Q36" s="258">
        <v>0.318298</v>
      </c>
      <c r="R36" s="131"/>
    </row>
    <row r="37" spans="1:18" s="132" customFormat="1" ht="13.5" customHeight="1">
      <c r="A37" s="264" t="s">
        <v>654</v>
      </c>
      <c r="B37" s="256" t="s">
        <v>580</v>
      </c>
      <c r="C37" s="256" t="s">
        <v>589</v>
      </c>
      <c r="D37" s="204"/>
      <c r="E37" s="258">
        <v>32090</v>
      </c>
      <c r="F37" s="204"/>
      <c r="G37" s="258">
        <v>0.4052</v>
      </c>
      <c r="H37" s="204"/>
      <c r="I37" s="257">
        <v>13002.87</v>
      </c>
      <c r="J37" s="204"/>
      <c r="K37" s="258">
        <v>0.2</v>
      </c>
      <c r="L37" s="204"/>
      <c r="M37" s="257">
        <v>6418</v>
      </c>
      <c r="N37" s="204"/>
      <c r="O37" s="258">
        <v>9.999751</v>
      </c>
      <c r="P37" s="204"/>
      <c r="Q37" s="258">
        <v>0.031771</v>
      </c>
      <c r="R37" s="131"/>
    </row>
    <row r="38" spans="1:18" s="132" customFormat="1" ht="13.5" customHeight="1">
      <c r="A38" s="264" t="s">
        <v>655</v>
      </c>
      <c r="B38" s="256" t="s">
        <v>578</v>
      </c>
      <c r="C38" s="256" t="s">
        <v>590</v>
      </c>
      <c r="D38" s="204"/>
      <c r="E38" s="258">
        <v>3425317</v>
      </c>
      <c r="F38" s="204"/>
      <c r="G38" s="258">
        <v>0.3431</v>
      </c>
      <c r="H38" s="204"/>
      <c r="I38" s="257">
        <v>1175226.26</v>
      </c>
      <c r="J38" s="204"/>
      <c r="K38" s="258">
        <v>0.05</v>
      </c>
      <c r="L38" s="204"/>
      <c r="M38" s="257">
        <v>171265.85</v>
      </c>
      <c r="N38" s="204"/>
      <c r="O38" s="258">
        <v>9.713785</v>
      </c>
      <c r="P38" s="204"/>
      <c r="Q38" s="258">
        <v>0.847814</v>
      </c>
      <c r="R38" s="131"/>
    </row>
    <row r="39" spans="1:18" s="132" customFormat="1" ht="13.5" customHeight="1">
      <c r="A39" s="264" t="s">
        <v>655</v>
      </c>
      <c r="B39" s="256" t="s">
        <v>580</v>
      </c>
      <c r="C39" s="256" t="s">
        <v>590</v>
      </c>
      <c r="D39" s="204"/>
      <c r="E39" s="258">
        <v>100926</v>
      </c>
      <c r="F39" s="204"/>
      <c r="G39" s="258">
        <v>0.3431</v>
      </c>
      <c r="H39" s="204"/>
      <c r="I39" s="257">
        <v>34627.71</v>
      </c>
      <c r="J39" s="204"/>
      <c r="K39" s="258">
        <v>0.05</v>
      </c>
      <c r="L39" s="204"/>
      <c r="M39" s="257">
        <v>5046.3</v>
      </c>
      <c r="N39" s="204"/>
      <c r="O39" s="258">
        <v>0.286214</v>
      </c>
      <c r="P39" s="204"/>
      <c r="Q39" s="258">
        <v>0.024981</v>
      </c>
      <c r="R39" s="131"/>
    </row>
    <row r="40" spans="1:18" s="132" customFormat="1" ht="13.5" customHeight="1">
      <c r="A40" s="264" t="s">
        <v>656</v>
      </c>
      <c r="B40" s="256" t="s">
        <v>578</v>
      </c>
      <c r="C40" s="256" t="s">
        <v>591</v>
      </c>
      <c r="D40" s="204"/>
      <c r="E40" s="258">
        <v>3595</v>
      </c>
      <c r="F40" s="204"/>
      <c r="G40" s="258">
        <v>11.99</v>
      </c>
      <c r="H40" s="204"/>
      <c r="I40" s="257">
        <v>43104.05</v>
      </c>
      <c r="J40" s="204"/>
      <c r="K40" s="258">
        <v>7.45</v>
      </c>
      <c r="L40" s="204"/>
      <c r="M40" s="257">
        <v>26782.75</v>
      </c>
      <c r="N40" s="204"/>
      <c r="O40" s="258">
        <v>0.01141</v>
      </c>
      <c r="P40" s="204"/>
      <c r="Q40" s="258">
        <v>0.132582</v>
      </c>
      <c r="R40" s="131"/>
    </row>
    <row r="41" spans="1:18" s="132" customFormat="1" ht="13.5" customHeight="1">
      <c r="A41" s="264" t="s">
        <v>657</v>
      </c>
      <c r="B41" s="256" t="s">
        <v>580</v>
      </c>
      <c r="C41" s="256" t="s">
        <v>592</v>
      </c>
      <c r="D41" s="204"/>
      <c r="E41" s="258">
        <v>173042</v>
      </c>
      <c r="F41" s="204"/>
      <c r="G41" s="258">
        <v>0.1</v>
      </c>
      <c r="H41" s="204"/>
      <c r="I41" s="257">
        <v>17304.2</v>
      </c>
      <c r="J41" s="204"/>
      <c r="K41" s="258">
        <v>0.3405</v>
      </c>
      <c r="L41" s="204"/>
      <c r="M41" s="257">
        <v>58920.8</v>
      </c>
      <c r="N41" s="204"/>
      <c r="O41" s="258">
        <v>5.29241</v>
      </c>
      <c r="P41" s="204"/>
      <c r="Q41" s="258">
        <v>0.291674</v>
      </c>
      <c r="R41" s="131"/>
    </row>
    <row r="42" spans="1:18" s="132" customFormat="1" ht="13.5" customHeight="1">
      <c r="A42" s="264" t="s">
        <v>658</v>
      </c>
      <c r="B42" s="256" t="s">
        <v>578</v>
      </c>
      <c r="C42" s="256" t="s">
        <v>593</v>
      </c>
      <c r="D42" s="204"/>
      <c r="E42" s="258">
        <v>206506</v>
      </c>
      <c r="F42" s="204"/>
      <c r="G42" s="258">
        <v>0.5495</v>
      </c>
      <c r="H42" s="204"/>
      <c r="I42" s="257">
        <v>113475.05</v>
      </c>
      <c r="J42" s="204"/>
      <c r="K42" s="258">
        <v>0.2</v>
      </c>
      <c r="L42" s="204"/>
      <c r="M42" s="257">
        <v>41301.2</v>
      </c>
      <c r="N42" s="204"/>
      <c r="O42" s="258">
        <v>10.00001</v>
      </c>
      <c r="P42" s="204"/>
      <c r="Q42" s="258">
        <v>0.204452</v>
      </c>
      <c r="R42" s="131"/>
    </row>
    <row r="43" spans="1:18" s="132" customFormat="1" ht="13.5" customHeight="1">
      <c r="A43" s="264" t="s">
        <v>659</v>
      </c>
      <c r="B43" s="256" t="s">
        <v>578</v>
      </c>
      <c r="C43" s="256" t="s">
        <v>594</v>
      </c>
      <c r="D43" s="204"/>
      <c r="E43" s="258">
        <v>47836</v>
      </c>
      <c r="F43" s="204"/>
      <c r="G43" s="258">
        <v>0.2411</v>
      </c>
      <c r="H43" s="204"/>
      <c r="I43" s="257">
        <v>11533.26</v>
      </c>
      <c r="J43" s="204"/>
      <c r="K43" s="258">
        <v>0.2819</v>
      </c>
      <c r="L43" s="204"/>
      <c r="M43" s="257">
        <v>13484.97</v>
      </c>
      <c r="N43" s="204"/>
      <c r="O43" s="258">
        <v>10.000063</v>
      </c>
      <c r="P43" s="204"/>
      <c r="Q43" s="258">
        <v>0.066754</v>
      </c>
      <c r="R43" s="131"/>
    </row>
    <row r="44" spans="1:18" s="132" customFormat="1" ht="13.5" customHeight="1">
      <c r="A44" s="264" t="s">
        <v>660</v>
      </c>
      <c r="B44" s="256" t="s">
        <v>578</v>
      </c>
      <c r="C44" s="256" t="s">
        <v>595</v>
      </c>
      <c r="D44" s="204"/>
      <c r="E44" s="258">
        <v>13016</v>
      </c>
      <c r="F44" s="204"/>
      <c r="G44" s="258">
        <v>1.115</v>
      </c>
      <c r="H44" s="204"/>
      <c r="I44" s="257">
        <v>14512.84</v>
      </c>
      <c r="J44" s="204"/>
      <c r="K44" s="258">
        <v>1</v>
      </c>
      <c r="L44" s="204"/>
      <c r="M44" s="257">
        <v>13016</v>
      </c>
      <c r="N44" s="204"/>
      <c r="O44" s="258">
        <v>4.409289</v>
      </c>
      <c r="P44" s="204"/>
      <c r="Q44" s="258">
        <v>0.064433</v>
      </c>
      <c r="R44" s="131"/>
    </row>
    <row r="45" spans="1:18" s="132" customFormat="1" ht="13.5" customHeight="1">
      <c r="A45" s="264" t="s">
        <v>661</v>
      </c>
      <c r="B45" s="256" t="s">
        <v>578</v>
      </c>
      <c r="C45" s="256" t="s">
        <v>459</v>
      </c>
      <c r="D45" s="204"/>
      <c r="E45" s="258">
        <v>7230</v>
      </c>
      <c r="F45" s="204"/>
      <c r="G45" s="258">
        <v>0.839</v>
      </c>
      <c r="H45" s="204"/>
      <c r="I45" s="257">
        <v>6065.97</v>
      </c>
      <c r="J45" s="204"/>
      <c r="K45" s="258">
        <v>0.65</v>
      </c>
      <c r="L45" s="204"/>
      <c r="M45" s="257">
        <v>4699.5</v>
      </c>
      <c r="N45" s="204"/>
      <c r="O45" s="258">
        <v>0.004723</v>
      </c>
      <c r="P45" s="204"/>
      <c r="Q45" s="258">
        <v>0.023264</v>
      </c>
      <c r="R45" s="131"/>
    </row>
    <row r="46" spans="1:18" s="132" customFormat="1" ht="13.5" customHeight="1">
      <c r="A46" s="264" t="s">
        <v>662</v>
      </c>
      <c r="B46" s="256" t="s">
        <v>580</v>
      </c>
      <c r="C46" s="256" t="s">
        <v>597</v>
      </c>
      <c r="D46" s="204"/>
      <c r="E46" s="258">
        <v>432948</v>
      </c>
      <c r="F46" s="204"/>
      <c r="G46" s="258">
        <v>0.7</v>
      </c>
      <c r="H46" s="204"/>
      <c r="I46" s="257">
        <v>303063.6</v>
      </c>
      <c r="J46" s="204"/>
      <c r="K46" s="258">
        <v>0.45</v>
      </c>
      <c r="L46" s="204"/>
      <c r="M46" s="257">
        <v>194826.6</v>
      </c>
      <c r="N46" s="204"/>
      <c r="O46" s="258">
        <v>0.852639</v>
      </c>
      <c r="P46" s="204"/>
      <c r="Q46" s="258">
        <v>0.964446</v>
      </c>
      <c r="R46" s="131"/>
    </row>
    <row r="47" spans="1:18" s="132" customFormat="1" ht="13.5" customHeight="1">
      <c r="A47" s="264" t="s">
        <v>663</v>
      </c>
      <c r="B47" s="256" t="s">
        <v>580</v>
      </c>
      <c r="C47" s="256" t="s">
        <v>598</v>
      </c>
      <c r="D47" s="204"/>
      <c r="E47" s="258">
        <v>22384</v>
      </c>
      <c r="F47" s="204"/>
      <c r="G47" s="258">
        <v>0.5317</v>
      </c>
      <c r="H47" s="204"/>
      <c r="I47" s="257">
        <v>11901.57</v>
      </c>
      <c r="J47" s="204"/>
      <c r="K47" s="258">
        <v>0.5534</v>
      </c>
      <c r="L47" s="204"/>
      <c r="M47" s="257">
        <v>12387.31</v>
      </c>
      <c r="N47" s="204"/>
      <c r="O47" s="258">
        <v>0.204135</v>
      </c>
      <c r="P47" s="204"/>
      <c r="Q47" s="258">
        <v>0.061321</v>
      </c>
      <c r="R47" s="131"/>
    </row>
    <row r="48" spans="1:18" s="132" customFormat="1" ht="13.5" customHeight="1">
      <c r="A48" s="264" t="s">
        <v>664</v>
      </c>
      <c r="B48" s="256" t="s">
        <v>578</v>
      </c>
      <c r="C48" s="256" t="s">
        <v>460</v>
      </c>
      <c r="D48" s="204"/>
      <c r="E48" s="258">
        <v>11160</v>
      </c>
      <c r="F48" s="204"/>
      <c r="G48" s="258">
        <v>0.163</v>
      </c>
      <c r="H48" s="204"/>
      <c r="I48" s="257">
        <v>1819.08</v>
      </c>
      <c r="J48" s="204"/>
      <c r="K48" s="258">
        <v>0.131</v>
      </c>
      <c r="L48" s="204"/>
      <c r="M48" s="257">
        <v>1461.96</v>
      </c>
      <c r="N48" s="204"/>
      <c r="O48" s="258">
        <v>0.071176</v>
      </c>
      <c r="P48" s="204"/>
      <c r="Q48" s="258">
        <v>0.007237</v>
      </c>
      <c r="R48" s="131"/>
    </row>
    <row r="49" spans="1:18" s="132" customFormat="1" ht="13.5" customHeight="1">
      <c r="A49" s="264" t="s">
        <v>665</v>
      </c>
      <c r="B49" s="256" t="s">
        <v>580</v>
      </c>
      <c r="C49" s="256" t="s">
        <v>599</v>
      </c>
      <c r="D49" s="204"/>
      <c r="E49" s="258">
        <v>29172</v>
      </c>
      <c r="F49" s="204"/>
      <c r="G49" s="258">
        <v>0.4</v>
      </c>
      <c r="H49" s="204"/>
      <c r="I49" s="257">
        <v>11668.8</v>
      </c>
      <c r="J49" s="204"/>
      <c r="K49" s="258">
        <v>0.451</v>
      </c>
      <c r="L49" s="204"/>
      <c r="M49" s="257">
        <v>13156.57</v>
      </c>
      <c r="N49" s="204"/>
      <c r="O49" s="258">
        <v>0.157912</v>
      </c>
      <c r="P49" s="204"/>
      <c r="Q49" s="258">
        <v>0.065129</v>
      </c>
      <c r="R49" s="131"/>
    </row>
    <row r="50" spans="1:18" s="132" customFormat="1" ht="13.5" customHeight="1">
      <c r="A50" s="264" t="s">
        <v>666</v>
      </c>
      <c r="B50" s="256" t="s">
        <v>580</v>
      </c>
      <c r="C50" s="256" t="s">
        <v>461</v>
      </c>
      <c r="D50" s="204"/>
      <c r="E50" s="258">
        <v>62</v>
      </c>
      <c r="F50" s="204"/>
      <c r="G50" s="258">
        <v>922.51</v>
      </c>
      <c r="H50" s="204"/>
      <c r="I50" s="257">
        <v>57195.62</v>
      </c>
      <c r="J50" s="204"/>
      <c r="K50" s="257">
        <v>1185</v>
      </c>
      <c r="L50" s="204"/>
      <c r="M50" s="257">
        <v>73470</v>
      </c>
      <c r="N50" s="204"/>
      <c r="O50" s="258">
        <v>0.044717</v>
      </c>
      <c r="P50" s="204"/>
      <c r="Q50" s="258">
        <v>0.363697</v>
      </c>
      <c r="R50" s="131"/>
    </row>
    <row r="51" spans="1:18" s="132" customFormat="1" ht="13.5" customHeight="1">
      <c r="A51" s="264" t="s">
        <v>667</v>
      </c>
      <c r="B51" s="256" t="s">
        <v>580</v>
      </c>
      <c r="C51" s="256" t="s">
        <v>600</v>
      </c>
      <c r="D51" s="204"/>
      <c r="E51" s="258">
        <v>57621</v>
      </c>
      <c r="F51" s="204"/>
      <c r="G51" s="258">
        <v>4.367</v>
      </c>
      <c r="H51" s="204"/>
      <c r="I51" s="257">
        <v>251630.91</v>
      </c>
      <c r="J51" s="204"/>
      <c r="K51" s="258">
        <v>0</v>
      </c>
      <c r="L51" s="204"/>
      <c r="M51" s="258">
        <v>0</v>
      </c>
      <c r="N51" s="204"/>
      <c r="O51" s="258">
        <v>1.608222</v>
      </c>
      <c r="P51" s="204"/>
      <c r="Q51" s="258">
        <v>0</v>
      </c>
      <c r="R51" s="131"/>
    </row>
    <row r="52" spans="1:18" s="132" customFormat="1" ht="13.5" customHeight="1">
      <c r="A52" s="264" t="s">
        <v>668</v>
      </c>
      <c r="B52" s="256" t="s">
        <v>578</v>
      </c>
      <c r="C52" s="256" t="s">
        <v>462</v>
      </c>
      <c r="D52" s="204"/>
      <c r="E52" s="258">
        <v>496185</v>
      </c>
      <c r="F52" s="204"/>
      <c r="G52" s="258">
        <v>0.5721</v>
      </c>
      <c r="H52" s="204"/>
      <c r="I52" s="257">
        <v>283863.6</v>
      </c>
      <c r="J52" s="204"/>
      <c r="K52" s="258">
        <v>0.6</v>
      </c>
      <c r="L52" s="204"/>
      <c r="M52" s="257">
        <v>297711</v>
      </c>
      <c r="N52" s="204"/>
      <c r="O52" s="258">
        <v>0.392942</v>
      </c>
      <c r="P52" s="204"/>
      <c r="Q52" s="258">
        <v>1.473753</v>
      </c>
      <c r="R52" s="131"/>
    </row>
    <row r="53" spans="1:18" s="132" customFormat="1" ht="13.5" customHeight="1">
      <c r="A53" s="264" t="s">
        <v>668</v>
      </c>
      <c r="B53" s="256" t="s">
        <v>580</v>
      </c>
      <c r="C53" s="256" t="s">
        <v>462</v>
      </c>
      <c r="D53" s="204"/>
      <c r="E53" s="258">
        <v>80686</v>
      </c>
      <c r="F53" s="204"/>
      <c r="G53" s="258">
        <v>0.56</v>
      </c>
      <c r="H53" s="204"/>
      <c r="I53" s="257">
        <v>45184.16</v>
      </c>
      <c r="J53" s="204"/>
      <c r="K53" s="258">
        <v>0.6</v>
      </c>
      <c r="L53" s="204"/>
      <c r="M53" s="257">
        <v>48411.6</v>
      </c>
      <c r="N53" s="204"/>
      <c r="O53" s="258">
        <v>0.063897</v>
      </c>
      <c r="P53" s="204"/>
      <c r="Q53" s="258">
        <v>0.239651</v>
      </c>
      <c r="R53" s="131"/>
    </row>
    <row r="54" spans="1:18" s="132" customFormat="1" ht="13.5" customHeight="1">
      <c r="A54" s="264" t="s">
        <v>669</v>
      </c>
      <c r="B54" s="256" t="s">
        <v>580</v>
      </c>
      <c r="C54" s="256" t="s">
        <v>602</v>
      </c>
      <c r="D54" s="204"/>
      <c r="E54" s="258">
        <v>300076</v>
      </c>
      <c r="F54" s="204"/>
      <c r="G54" s="258">
        <v>0.3222</v>
      </c>
      <c r="H54" s="204"/>
      <c r="I54" s="257">
        <v>96684.49</v>
      </c>
      <c r="J54" s="204"/>
      <c r="K54" s="258">
        <v>0.1</v>
      </c>
      <c r="L54" s="204"/>
      <c r="M54" s="257">
        <v>30007.6</v>
      </c>
      <c r="N54" s="204"/>
      <c r="O54" s="258">
        <v>1.861274</v>
      </c>
      <c r="P54" s="204"/>
      <c r="Q54" s="258">
        <v>0.148546</v>
      </c>
      <c r="R54" s="131"/>
    </row>
    <row r="55" spans="1:18" s="132" customFormat="1" ht="13.5" customHeight="1">
      <c r="A55" s="264" t="s">
        <v>670</v>
      </c>
      <c r="B55" s="256" t="s">
        <v>580</v>
      </c>
      <c r="C55" s="256" t="s">
        <v>603</v>
      </c>
      <c r="D55" s="204"/>
      <c r="E55" s="258">
        <v>500000</v>
      </c>
      <c r="F55" s="204"/>
      <c r="G55" s="258">
        <v>0.09</v>
      </c>
      <c r="H55" s="204"/>
      <c r="I55" s="257">
        <v>45000</v>
      </c>
      <c r="J55" s="204"/>
      <c r="K55" s="258">
        <v>0.1</v>
      </c>
      <c r="L55" s="204"/>
      <c r="M55" s="257">
        <v>50000</v>
      </c>
      <c r="N55" s="204"/>
      <c r="O55" s="258">
        <v>1.290182</v>
      </c>
      <c r="P55" s="204"/>
      <c r="Q55" s="258">
        <v>0.247514</v>
      </c>
      <c r="R55" s="131"/>
    </row>
    <row r="56" spans="1:18" s="132" customFormat="1" ht="13.5" customHeight="1">
      <c r="A56" s="264" t="s">
        <v>670</v>
      </c>
      <c r="B56" s="256" t="s">
        <v>578</v>
      </c>
      <c r="C56" s="256" t="s">
        <v>603</v>
      </c>
      <c r="D56" s="204"/>
      <c r="E56" s="258">
        <v>706554</v>
      </c>
      <c r="F56" s="204"/>
      <c r="G56" s="258">
        <v>0.09</v>
      </c>
      <c r="H56" s="204"/>
      <c r="I56" s="257">
        <v>63589.86</v>
      </c>
      <c r="J56" s="204"/>
      <c r="K56" s="258">
        <v>0.1</v>
      </c>
      <c r="L56" s="204"/>
      <c r="M56" s="257">
        <v>70655.4</v>
      </c>
      <c r="N56" s="204"/>
      <c r="O56" s="258">
        <v>1.823166</v>
      </c>
      <c r="P56" s="204"/>
      <c r="Q56" s="258">
        <v>0.349764</v>
      </c>
      <c r="R56" s="131"/>
    </row>
    <row r="57" spans="1:18" s="132" customFormat="1" ht="13.5" customHeight="1">
      <c r="A57" s="264" t="s">
        <v>671</v>
      </c>
      <c r="B57" s="256" t="s">
        <v>580</v>
      </c>
      <c r="C57" s="256" t="s">
        <v>604</v>
      </c>
      <c r="D57" s="204"/>
      <c r="E57" s="258">
        <v>914419</v>
      </c>
      <c r="F57" s="204"/>
      <c r="G57" s="258">
        <v>0.3267</v>
      </c>
      <c r="H57" s="204"/>
      <c r="I57" s="257">
        <v>298740.69</v>
      </c>
      <c r="J57" s="204"/>
      <c r="K57" s="258">
        <v>0.34</v>
      </c>
      <c r="L57" s="204"/>
      <c r="M57" s="257">
        <v>310902.46</v>
      </c>
      <c r="N57" s="204"/>
      <c r="O57" s="258">
        <v>9.999997</v>
      </c>
      <c r="P57" s="204"/>
      <c r="Q57" s="258">
        <v>1.539054</v>
      </c>
      <c r="R57" s="131"/>
    </row>
    <row r="58" spans="1:18" s="132" customFormat="1" ht="13.5" customHeight="1">
      <c r="A58" s="264" t="s">
        <v>672</v>
      </c>
      <c r="B58" s="256" t="s">
        <v>578</v>
      </c>
      <c r="C58" s="256" t="s">
        <v>605</v>
      </c>
      <c r="D58" s="204"/>
      <c r="E58" s="258">
        <v>76755</v>
      </c>
      <c r="F58" s="204"/>
      <c r="G58" s="258">
        <v>0.75</v>
      </c>
      <c r="H58" s="204"/>
      <c r="I58" s="257">
        <v>57566.25</v>
      </c>
      <c r="J58" s="204"/>
      <c r="K58" s="258">
        <v>0.619</v>
      </c>
      <c r="L58" s="204"/>
      <c r="M58" s="257">
        <v>47511.35</v>
      </c>
      <c r="N58" s="204"/>
      <c r="O58" s="258">
        <v>1.914436</v>
      </c>
      <c r="P58" s="204"/>
      <c r="Q58" s="258">
        <v>0.235194</v>
      </c>
      <c r="R58" s="131"/>
    </row>
    <row r="59" spans="1:18" s="132" customFormat="1" ht="13.5" customHeight="1">
      <c r="A59" s="264" t="s">
        <v>672</v>
      </c>
      <c r="B59" s="256" t="s">
        <v>580</v>
      </c>
      <c r="C59" s="256" t="s">
        <v>605</v>
      </c>
      <c r="D59" s="204"/>
      <c r="E59" s="258">
        <v>55000</v>
      </c>
      <c r="F59" s="204"/>
      <c r="G59" s="258">
        <v>0.75</v>
      </c>
      <c r="H59" s="204"/>
      <c r="I59" s="257">
        <v>41250</v>
      </c>
      <c r="J59" s="204"/>
      <c r="K59" s="258">
        <v>0.619</v>
      </c>
      <c r="L59" s="204"/>
      <c r="M59" s="257">
        <v>34045</v>
      </c>
      <c r="N59" s="204"/>
      <c r="O59" s="258">
        <v>1.371819</v>
      </c>
      <c r="P59" s="204"/>
      <c r="Q59" s="258">
        <v>0.168532</v>
      </c>
      <c r="R59" s="131"/>
    </row>
    <row r="60" spans="1:18" s="132" customFormat="1" ht="13.5" customHeight="1">
      <c r="A60" s="264" t="s">
        <v>673</v>
      </c>
      <c r="B60" s="256" t="s">
        <v>580</v>
      </c>
      <c r="C60" s="256" t="s">
        <v>606</v>
      </c>
      <c r="D60" s="204"/>
      <c r="E60" s="258">
        <v>1732791</v>
      </c>
      <c r="F60" s="204"/>
      <c r="G60" s="258">
        <v>0.349</v>
      </c>
      <c r="H60" s="204"/>
      <c r="I60" s="257">
        <v>604744.06</v>
      </c>
      <c r="J60" s="204"/>
      <c r="K60" s="258">
        <v>0.1</v>
      </c>
      <c r="L60" s="204"/>
      <c r="M60" s="257">
        <v>173279.1</v>
      </c>
      <c r="N60" s="204"/>
      <c r="O60" s="258">
        <v>1.844735</v>
      </c>
      <c r="P60" s="204"/>
      <c r="Q60" s="258">
        <v>0.85778</v>
      </c>
      <c r="R60" s="131"/>
    </row>
    <row r="61" spans="1:18" s="132" customFormat="1" ht="13.5" customHeight="1">
      <c r="A61" s="264" t="s">
        <v>674</v>
      </c>
      <c r="B61" s="256" t="s">
        <v>578</v>
      </c>
      <c r="C61" s="256" t="s">
        <v>463</v>
      </c>
      <c r="D61" s="204"/>
      <c r="E61" s="258">
        <v>746571</v>
      </c>
      <c r="F61" s="204"/>
      <c r="G61" s="258">
        <v>0.023</v>
      </c>
      <c r="H61" s="204"/>
      <c r="I61" s="257">
        <v>17171.13</v>
      </c>
      <c r="J61" s="204"/>
      <c r="K61" s="258">
        <v>0.0311</v>
      </c>
      <c r="L61" s="204"/>
      <c r="M61" s="257">
        <v>23218.36</v>
      </c>
      <c r="N61" s="204"/>
      <c r="O61" s="258">
        <v>0.196487</v>
      </c>
      <c r="P61" s="204"/>
      <c r="Q61" s="258">
        <v>0.114937</v>
      </c>
      <c r="R61" s="131"/>
    </row>
    <row r="62" spans="1:18" s="132" customFormat="1" ht="13.5" customHeight="1">
      <c r="A62" s="264" t="s">
        <v>675</v>
      </c>
      <c r="B62" s="256" t="s">
        <v>578</v>
      </c>
      <c r="C62" s="256" t="s">
        <v>464</v>
      </c>
      <c r="D62" s="204"/>
      <c r="E62" s="258">
        <v>2305339</v>
      </c>
      <c r="F62" s="204"/>
      <c r="G62" s="258">
        <v>0.013</v>
      </c>
      <c r="H62" s="204"/>
      <c r="I62" s="257">
        <v>29969.41</v>
      </c>
      <c r="J62" s="204"/>
      <c r="K62" s="258">
        <v>0.009</v>
      </c>
      <c r="L62" s="204"/>
      <c r="M62" s="257">
        <v>20748.05</v>
      </c>
      <c r="N62" s="204"/>
      <c r="O62" s="258">
        <v>0.876841</v>
      </c>
      <c r="P62" s="204"/>
      <c r="Q62" s="258">
        <v>0.102709</v>
      </c>
      <c r="R62" s="131"/>
    </row>
    <row r="63" spans="1:18" s="132" customFormat="1" ht="13.5" customHeight="1">
      <c r="A63" s="264" t="s">
        <v>675</v>
      </c>
      <c r="B63" s="256" t="s">
        <v>580</v>
      </c>
      <c r="C63" s="256" t="s">
        <v>464</v>
      </c>
      <c r="D63" s="204"/>
      <c r="E63" s="258">
        <v>1926558</v>
      </c>
      <c r="F63" s="204"/>
      <c r="G63" s="258">
        <v>0.013</v>
      </c>
      <c r="H63" s="204"/>
      <c r="I63" s="257">
        <v>25045.25</v>
      </c>
      <c r="J63" s="204"/>
      <c r="K63" s="258">
        <v>0.009</v>
      </c>
      <c r="L63" s="204"/>
      <c r="M63" s="257">
        <v>17339.02</v>
      </c>
      <c r="N63" s="204"/>
      <c r="O63" s="258">
        <v>0.732771</v>
      </c>
      <c r="P63" s="204"/>
      <c r="Q63" s="258">
        <v>0.085833</v>
      </c>
      <c r="R63" s="131"/>
    </row>
    <row r="64" spans="1:18" s="132" customFormat="1" ht="13.5" customHeight="1">
      <c r="A64" s="264" t="s">
        <v>676</v>
      </c>
      <c r="B64" s="256" t="s">
        <v>580</v>
      </c>
      <c r="C64" s="256" t="s">
        <v>607</v>
      </c>
      <c r="D64" s="204"/>
      <c r="E64" s="258">
        <v>576733</v>
      </c>
      <c r="F64" s="204"/>
      <c r="G64" s="258">
        <v>0.25</v>
      </c>
      <c r="H64" s="204"/>
      <c r="I64" s="257">
        <v>144183.25</v>
      </c>
      <c r="J64" s="204"/>
      <c r="K64" s="258">
        <v>0.3</v>
      </c>
      <c r="L64" s="204"/>
      <c r="M64" s="257">
        <v>173019.9</v>
      </c>
      <c r="N64" s="204"/>
      <c r="O64" s="258">
        <v>7.345618</v>
      </c>
      <c r="P64" s="204"/>
      <c r="Q64" s="258">
        <v>0.856497</v>
      </c>
      <c r="R64" s="131"/>
    </row>
    <row r="65" spans="1:18" s="132" customFormat="1" ht="13.5" customHeight="1">
      <c r="A65" s="264" t="s">
        <v>677</v>
      </c>
      <c r="B65" s="256" t="s">
        <v>580</v>
      </c>
      <c r="C65" s="256" t="s">
        <v>465</v>
      </c>
      <c r="D65" s="204"/>
      <c r="E65" s="258">
        <v>1040000</v>
      </c>
      <c r="F65" s="204"/>
      <c r="G65" s="258">
        <v>0.016</v>
      </c>
      <c r="H65" s="204"/>
      <c r="I65" s="257">
        <v>16640</v>
      </c>
      <c r="J65" s="204"/>
      <c r="K65" s="258">
        <v>0.03</v>
      </c>
      <c r="L65" s="204"/>
      <c r="M65" s="257">
        <v>31200</v>
      </c>
      <c r="N65" s="204"/>
      <c r="O65" s="258">
        <v>0.406229</v>
      </c>
      <c r="P65" s="204"/>
      <c r="Q65" s="258">
        <v>0.154449</v>
      </c>
      <c r="R65" s="131"/>
    </row>
    <row r="66" spans="1:18" s="132" customFormat="1" ht="13.5" customHeight="1">
      <c r="A66" s="264" t="s">
        <v>677</v>
      </c>
      <c r="B66" s="256" t="s">
        <v>578</v>
      </c>
      <c r="C66" s="256" t="s">
        <v>465</v>
      </c>
      <c r="D66" s="204"/>
      <c r="E66" s="258">
        <v>1763240</v>
      </c>
      <c r="F66" s="204"/>
      <c r="G66" s="258">
        <v>0.016</v>
      </c>
      <c r="H66" s="204"/>
      <c r="I66" s="257">
        <v>28211.84</v>
      </c>
      <c r="J66" s="204"/>
      <c r="K66" s="258">
        <v>0.03</v>
      </c>
      <c r="L66" s="204"/>
      <c r="M66" s="257">
        <v>52897.2</v>
      </c>
      <c r="N66" s="204"/>
      <c r="O66" s="258">
        <v>0.68873</v>
      </c>
      <c r="P66" s="204"/>
      <c r="Q66" s="258">
        <v>0.261856</v>
      </c>
      <c r="R66" s="131"/>
    </row>
    <row r="67" spans="1:18" s="132" customFormat="1" ht="13.5" customHeight="1">
      <c r="A67" s="264" t="s">
        <v>678</v>
      </c>
      <c r="B67" s="256" t="s">
        <v>580</v>
      </c>
      <c r="C67" s="256" t="s">
        <v>608</v>
      </c>
      <c r="D67" s="204"/>
      <c r="E67" s="258">
        <v>197654</v>
      </c>
      <c r="F67" s="204"/>
      <c r="G67" s="258">
        <v>0.05</v>
      </c>
      <c r="H67" s="204"/>
      <c r="I67" s="257">
        <v>9882.7</v>
      </c>
      <c r="J67" s="204"/>
      <c r="K67" s="258">
        <v>0.05</v>
      </c>
      <c r="L67" s="204"/>
      <c r="M67" s="257">
        <v>9882.7</v>
      </c>
      <c r="N67" s="204"/>
      <c r="O67" s="258">
        <v>1.205237</v>
      </c>
      <c r="P67" s="204"/>
      <c r="Q67" s="258">
        <v>0.048922</v>
      </c>
      <c r="R67" s="131"/>
    </row>
    <row r="68" spans="1:18" s="132" customFormat="1" ht="13.5" customHeight="1">
      <c r="A68" s="264" t="s">
        <v>679</v>
      </c>
      <c r="B68" s="256" t="s">
        <v>578</v>
      </c>
      <c r="C68" s="256" t="s">
        <v>466</v>
      </c>
      <c r="D68" s="204"/>
      <c r="E68" s="258">
        <v>2052364</v>
      </c>
      <c r="F68" s="204"/>
      <c r="G68" s="258">
        <v>1.0245</v>
      </c>
      <c r="H68" s="204"/>
      <c r="I68" s="257">
        <v>2102646.92</v>
      </c>
      <c r="J68" s="204"/>
      <c r="K68" s="258">
        <v>1.05</v>
      </c>
      <c r="L68" s="204"/>
      <c r="M68" s="257">
        <v>2154982.2</v>
      </c>
      <c r="N68" s="204"/>
      <c r="O68" s="258">
        <v>0.41767</v>
      </c>
      <c r="P68" s="204"/>
      <c r="Q68" s="258">
        <v>10.667764</v>
      </c>
      <c r="R68" s="131"/>
    </row>
    <row r="69" spans="1:18" s="132" customFormat="1" ht="13.5" customHeight="1">
      <c r="A69" s="264" t="s">
        <v>679</v>
      </c>
      <c r="B69" s="256" t="s">
        <v>580</v>
      </c>
      <c r="C69" s="256" t="s">
        <v>466</v>
      </c>
      <c r="D69" s="204"/>
      <c r="E69" s="258">
        <v>1178594</v>
      </c>
      <c r="F69" s="204"/>
      <c r="G69" s="258">
        <v>1.0245</v>
      </c>
      <c r="H69" s="204"/>
      <c r="I69" s="257">
        <v>1207469.55</v>
      </c>
      <c r="J69" s="204"/>
      <c r="K69" s="258">
        <v>1.05</v>
      </c>
      <c r="L69" s="204"/>
      <c r="M69" s="257">
        <v>1237523.7</v>
      </c>
      <c r="N69" s="204"/>
      <c r="O69" s="258">
        <v>0.239852</v>
      </c>
      <c r="P69" s="204"/>
      <c r="Q69" s="258">
        <v>6.126088</v>
      </c>
      <c r="R69" s="131"/>
    </row>
    <row r="70" spans="1:18" s="132" customFormat="1" ht="13.5" customHeight="1">
      <c r="A70" s="264" t="s">
        <v>680</v>
      </c>
      <c r="B70" s="256" t="s">
        <v>580</v>
      </c>
      <c r="C70" s="256" t="s">
        <v>609</v>
      </c>
      <c r="D70" s="204"/>
      <c r="E70" s="258">
        <v>17099</v>
      </c>
      <c r="F70" s="204"/>
      <c r="G70" s="258">
        <v>1.5779</v>
      </c>
      <c r="H70" s="204"/>
      <c r="I70" s="257">
        <v>26980.51</v>
      </c>
      <c r="J70" s="204"/>
      <c r="K70" s="258">
        <v>1.6422</v>
      </c>
      <c r="L70" s="204"/>
      <c r="M70" s="257">
        <v>28079.98</v>
      </c>
      <c r="N70" s="204"/>
      <c r="O70" s="258">
        <v>1.251396</v>
      </c>
      <c r="P70" s="204"/>
      <c r="Q70" s="258">
        <v>0.139004</v>
      </c>
      <c r="R70" s="131"/>
    </row>
    <row r="71" spans="1:18" s="132" customFormat="1" ht="13.5" customHeight="1">
      <c r="A71" s="264" t="s">
        <v>681</v>
      </c>
      <c r="B71" s="256" t="s">
        <v>580</v>
      </c>
      <c r="C71" s="256" t="s">
        <v>610</v>
      </c>
      <c r="D71" s="204"/>
      <c r="E71" s="258">
        <v>481752</v>
      </c>
      <c r="F71" s="204"/>
      <c r="G71" s="258">
        <v>0.2</v>
      </c>
      <c r="H71" s="204"/>
      <c r="I71" s="257">
        <v>96350.4</v>
      </c>
      <c r="J71" s="204"/>
      <c r="K71" s="258">
        <v>0.05</v>
      </c>
      <c r="L71" s="204"/>
      <c r="M71" s="257">
        <v>24087.6</v>
      </c>
      <c r="N71" s="204"/>
      <c r="O71" s="258">
        <v>8.345708</v>
      </c>
      <c r="P71" s="204"/>
      <c r="Q71" s="259">
        <v>0.11924</v>
      </c>
      <c r="R71" s="131"/>
    </row>
    <row r="72" spans="1:18" s="132" customFormat="1" ht="13.5" customHeight="1">
      <c r="A72" s="264" t="s">
        <v>682</v>
      </c>
      <c r="B72" s="256" t="s">
        <v>580</v>
      </c>
      <c r="C72" s="256" t="s">
        <v>611</v>
      </c>
      <c r="D72" s="204"/>
      <c r="E72" s="258">
        <v>112356</v>
      </c>
      <c r="F72" s="204"/>
      <c r="G72" s="258">
        <v>1.0412</v>
      </c>
      <c r="H72" s="204"/>
      <c r="I72" s="257">
        <v>116985.07</v>
      </c>
      <c r="J72" s="204"/>
      <c r="K72" s="258">
        <v>1.0844</v>
      </c>
      <c r="L72" s="204"/>
      <c r="M72" s="257">
        <v>121838.85</v>
      </c>
      <c r="N72" s="204"/>
      <c r="O72" s="258">
        <v>0.317084</v>
      </c>
      <c r="P72" s="204"/>
      <c r="Q72" s="258">
        <v>0.603136</v>
      </c>
      <c r="R72" s="131"/>
    </row>
    <row r="73" spans="1:18" s="132" customFormat="1" ht="13.5" customHeight="1">
      <c r="A73" s="264" t="s">
        <v>683</v>
      </c>
      <c r="B73" s="256" t="s">
        <v>578</v>
      </c>
      <c r="C73" s="256" t="s">
        <v>612</v>
      </c>
      <c r="D73" s="204"/>
      <c r="E73" s="258">
        <v>93285</v>
      </c>
      <c r="F73" s="204"/>
      <c r="G73" s="258">
        <v>1.1456</v>
      </c>
      <c r="H73" s="204"/>
      <c r="I73" s="257">
        <v>106867.3</v>
      </c>
      <c r="J73" s="204"/>
      <c r="K73" s="258">
        <v>1</v>
      </c>
      <c r="L73" s="204"/>
      <c r="M73" s="257">
        <v>93285</v>
      </c>
      <c r="N73" s="204"/>
      <c r="O73" s="258">
        <v>3.090014</v>
      </c>
      <c r="P73" s="204"/>
      <c r="Q73" s="258">
        <v>0.461787</v>
      </c>
      <c r="R73" s="131"/>
    </row>
    <row r="74" spans="1:18" s="132" customFormat="1" ht="13.5" customHeight="1">
      <c r="A74" s="264" t="s">
        <v>684</v>
      </c>
      <c r="B74" s="256" t="s">
        <v>578</v>
      </c>
      <c r="C74" s="256" t="s">
        <v>613</v>
      </c>
      <c r="D74" s="204"/>
      <c r="E74" s="258">
        <v>917575</v>
      </c>
      <c r="F74" s="204"/>
      <c r="G74" s="258">
        <v>0.6125</v>
      </c>
      <c r="H74" s="204"/>
      <c r="I74" s="257">
        <v>562014.69</v>
      </c>
      <c r="J74" s="204"/>
      <c r="K74" s="258">
        <v>0.6375</v>
      </c>
      <c r="L74" s="204"/>
      <c r="M74" s="257">
        <v>584954.06</v>
      </c>
      <c r="N74" s="204"/>
      <c r="O74" s="258">
        <v>9.167293</v>
      </c>
      <c r="P74" s="204"/>
      <c r="Q74" s="258">
        <v>2.895686</v>
      </c>
      <c r="R74" s="131"/>
    </row>
    <row r="75" spans="1:18" s="132" customFormat="1" ht="13.5" customHeight="1">
      <c r="A75" s="264" t="s">
        <v>685</v>
      </c>
      <c r="B75" s="256" t="s">
        <v>578</v>
      </c>
      <c r="C75" s="256" t="s">
        <v>614</v>
      </c>
      <c r="D75" s="204"/>
      <c r="E75" s="258">
        <v>188730</v>
      </c>
      <c r="F75" s="204"/>
      <c r="G75" s="258">
        <v>0.43</v>
      </c>
      <c r="H75" s="204"/>
      <c r="I75" s="257">
        <v>81153.9</v>
      </c>
      <c r="J75" s="204"/>
      <c r="K75" s="258">
        <v>0.2</v>
      </c>
      <c r="L75" s="204"/>
      <c r="M75" s="257">
        <v>37746</v>
      </c>
      <c r="N75" s="204"/>
      <c r="O75" s="258">
        <v>10.000016</v>
      </c>
      <c r="P75" s="204"/>
      <c r="Q75" s="258">
        <v>0.186853</v>
      </c>
      <c r="R75" s="131"/>
    </row>
    <row r="76" spans="1:18" s="132" customFormat="1" ht="13.5" customHeight="1">
      <c r="A76" s="264" t="s">
        <v>686</v>
      </c>
      <c r="B76" s="256" t="s">
        <v>580</v>
      </c>
      <c r="C76" s="256" t="s">
        <v>615</v>
      </c>
      <c r="D76" s="204"/>
      <c r="E76" s="258">
        <v>10322</v>
      </c>
      <c r="F76" s="204"/>
      <c r="G76" s="258">
        <v>0.2907</v>
      </c>
      <c r="H76" s="204"/>
      <c r="I76" s="257">
        <v>3000.61</v>
      </c>
      <c r="J76" s="204"/>
      <c r="K76" s="258">
        <v>0.2789</v>
      </c>
      <c r="L76" s="204"/>
      <c r="M76" s="257">
        <v>2878.81</v>
      </c>
      <c r="N76" s="204"/>
      <c r="O76" s="258">
        <v>1.334666</v>
      </c>
      <c r="P76" s="204"/>
      <c r="Q76" s="258">
        <v>0.014251</v>
      </c>
      <c r="R76" s="131"/>
    </row>
    <row r="77" spans="1:18" s="132" customFormat="1" ht="13.5" customHeight="1">
      <c r="A77" s="264" t="s">
        <v>687</v>
      </c>
      <c r="B77" s="256" t="s">
        <v>580</v>
      </c>
      <c r="C77" s="256" t="s">
        <v>616</v>
      </c>
      <c r="D77" s="204"/>
      <c r="E77" s="258">
        <v>11591</v>
      </c>
      <c r="F77" s="204"/>
      <c r="G77" s="258">
        <v>0.35</v>
      </c>
      <c r="H77" s="204"/>
      <c r="I77" s="257">
        <v>4056.85</v>
      </c>
      <c r="J77" s="204"/>
      <c r="K77" s="258">
        <v>0.5</v>
      </c>
      <c r="L77" s="204"/>
      <c r="M77" s="257">
        <v>5795.5</v>
      </c>
      <c r="N77" s="204"/>
      <c r="O77" s="258">
        <v>2.857199</v>
      </c>
      <c r="P77" s="204"/>
      <c r="Q77" s="258">
        <v>0.028689</v>
      </c>
      <c r="R77" s="131"/>
    </row>
    <row r="78" spans="1:18" s="132" customFormat="1" ht="13.5" customHeight="1">
      <c r="A78" s="264" t="s">
        <v>688</v>
      </c>
      <c r="B78" s="256" t="s">
        <v>580</v>
      </c>
      <c r="C78" s="256" t="s">
        <v>617</v>
      </c>
      <c r="D78" s="204"/>
      <c r="E78" s="258">
        <v>56089</v>
      </c>
      <c r="F78" s="204"/>
      <c r="G78" s="258">
        <v>0.17</v>
      </c>
      <c r="H78" s="204"/>
      <c r="I78" s="257">
        <v>9535.13</v>
      </c>
      <c r="J78" s="204"/>
      <c r="K78" s="258">
        <v>0.17</v>
      </c>
      <c r="L78" s="204"/>
      <c r="M78" s="257">
        <v>9535.13</v>
      </c>
      <c r="N78" s="204"/>
      <c r="O78" s="258">
        <v>1.316236</v>
      </c>
      <c r="P78" s="204"/>
      <c r="Q78" s="258">
        <v>0.047202</v>
      </c>
      <c r="R78" s="131"/>
    </row>
    <row r="79" spans="1:17" s="132" customFormat="1" ht="12.75">
      <c r="A79" s="265"/>
      <c r="B79" s="151"/>
      <c r="C79" s="152"/>
      <c r="D79" s="153"/>
      <c r="E79" s="154"/>
      <c r="F79" s="153"/>
      <c r="G79" s="152"/>
      <c r="H79" s="153"/>
      <c r="I79" s="155">
        <f>SUM(I15:I78)</f>
        <v>14564755.09</v>
      </c>
      <c r="J79" s="153"/>
      <c r="K79" s="156"/>
      <c r="L79" s="153"/>
      <c r="M79" s="155">
        <f>SUM(M15:M78)</f>
        <v>11556177.879999999</v>
      </c>
      <c r="N79" s="153"/>
      <c r="O79" s="157"/>
      <c r="P79" s="153"/>
      <c r="Q79" s="158">
        <f>SUM(Q15:Q78)</f>
        <v>57.206308999999976</v>
      </c>
    </row>
    <row r="80" spans="1:19" s="132" customFormat="1" ht="15.75" customHeight="1">
      <c r="A80" s="200" t="s">
        <v>39</v>
      </c>
      <c r="B80" s="159"/>
      <c r="C80" s="168"/>
      <c r="D80" s="160">
        <v>603</v>
      </c>
      <c r="E80" s="149"/>
      <c r="F80" s="160">
        <v>614</v>
      </c>
      <c r="G80" s="149"/>
      <c r="H80" s="160">
        <v>625</v>
      </c>
      <c r="I80" s="161"/>
      <c r="J80" s="160">
        <v>636</v>
      </c>
      <c r="K80" s="161"/>
      <c r="L80" s="160">
        <v>647</v>
      </c>
      <c r="M80" s="161"/>
      <c r="N80" s="160">
        <v>658</v>
      </c>
      <c r="O80" s="161"/>
      <c r="P80" s="160">
        <v>669</v>
      </c>
      <c r="Q80" s="150"/>
      <c r="S80" s="251"/>
    </row>
    <row r="81" spans="1:19" s="132" customFormat="1" ht="13.5" customHeight="1">
      <c r="A81" s="264" t="s">
        <v>689</v>
      </c>
      <c r="B81" s="256" t="s">
        <v>580</v>
      </c>
      <c r="C81" s="256" t="s">
        <v>618</v>
      </c>
      <c r="D81" s="160"/>
      <c r="E81" s="258">
        <v>240000</v>
      </c>
      <c r="F81" s="160"/>
      <c r="G81" s="258">
        <v>0.696</v>
      </c>
      <c r="H81" s="160"/>
      <c r="I81" s="257">
        <v>167040</v>
      </c>
      <c r="J81" s="160"/>
      <c r="K81" s="258">
        <v>0.6</v>
      </c>
      <c r="L81" s="160"/>
      <c r="M81" s="257">
        <v>144000</v>
      </c>
      <c r="N81" s="160"/>
      <c r="O81" s="258">
        <v>1.928726</v>
      </c>
      <c r="P81" s="160"/>
      <c r="Q81" s="258">
        <v>0.71284</v>
      </c>
      <c r="S81" s="251"/>
    </row>
    <row r="82" spans="1:19" s="132" customFormat="1" ht="15" customHeight="1">
      <c r="A82" s="267" t="s">
        <v>467</v>
      </c>
      <c r="B82" s="148"/>
      <c r="C82" s="159"/>
      <c r="D82" s="160">
        <v>604</v>
      </c>
      <c r="E82" s="161"/>
      <c r="F82" s="162">
        <v>615</v>
      </c>
      <c r="G82" s="159"/>
      <c r="H82" s="162">
        <v>626</v>
      </c>
      <c r="I82" s="163"/>
      <c r="J82" s="164">
        <v>637</v>
      </c>
      <c r="K82" s="153"/>
      <c r="L82" s="165">
        <v>648</v>
      </c>
      <c r="M82" s="163"/>
      <c r="N82" s="166">
        <v>659</v>
      </c>
      <c r="O82" s="153"/>
      <c r="P82" s="164">
        <v>670</v>
      </c>
      <c r="Q82" s="167"/>
      <c r="R82" s="131"/>
      <c r="S82" s="251"/>
    </row>
    <row r="83" spans="1:18" s="132" customFormat="1" ht="12.75" customHeight="1">
      <c r="A83" s="264" t="s">
        <v>690</v>
      </c>
      <c r="B83" s="256" t="s">
        <v>578</v>
      </c>
      <c r="C83" s="256" t="s">
        <v>468</v>
      </c>
      <c r="D83" s="160"/>
      <c r="E83" s="258">
        <v>225</v>
      </c>
      <c r="F83" s="162"/>
      <c r="G83" s="258">
        <v>2.75</v>
      </c>
      <c r="H83" s="162"/>
      <c r="I83" s="258">
        <v>618.75</v>
      </c>
      <c r="J83" s="164"/>
      <c r="K83" s="258">
        <v>1.79</v>
      </c>
      <c r="L83" s="165"/>
      <c r="M83" s="258">
        <v>402.75</v>
      </c>
      <c r="N83" s="166"/>
      <c r="O83" s="258">
        <v>0.013047</v>
      </c>
      <c r="P83" s="164"/>
      <c r="Q83" s="258">
        <v>0.001994</v>
      </c>
      <c r="R83" s="131"/>
    </row>
    <row r="84" spans="1:18" s="132" customFormat="1" ht="12.75" customHeight="1">
      <c r="A84" s="264" t="s">
        <v>690</v>
      </c>
      <c r="B84" s="256" t="s">
        <v>580</v>
      </c>
      <c r="C84" s="256" t="s">
        <v>468</v>
      </c>
      <c r="D84" s="160"/>
      <c r="E84" s="258">
        <v>8970</v>
      </c>
      <c r="F84" s="162"/>
      <c r="G84" s="258">
        <v>2.75</v>
      </c>
      <c r="H84" s="162"/>
      <c r="I84" s="257">
        <v>24667.5</v>
      </c>
      <c r="J84" s="164"/>
      <c r="K84" s="258">
        <v>1.79</v>
      </c>
      <c r="L84" s="165"/>
      <c r="M84" s="257">
        <v>16056.3</v>
      </c>
      <c r="N84" s="166"/>
      <c r="O84" s="258">
        <v>0.520131</v>
      </c>
      <c r="P84" s="164"/>
      <c r="Q84" s="258">
        <v>0.079483</v>
      </c>
      <c r="R84" s="131"/>
    </row>
    <row r="85" spans="1:18" s="132" customFormat="1" ht="12.75" customHeight="1">
      <c r="A85" s="264" t="s">
        <v>691</v>
      </c>
      <c r="B85" s="256" t="s">
        <v>578</v>
      </c>
      <c r="C85" s="256" t="s">
        <v>469</v>
      </c>
      <c r="D85" s="160"/>
      <c r="E85" s="258">
        <v>300</v>
      </c>
      <c r="F85" s="162"/>
      <c r="G85" s="258">
        <v>7.27</v>
      </c>
      <c r="H85" s="162"/>
      <c r="I85" s="257">
        <v>2181</v>
      </c>
      <c r="J85" s="164"/>
      <c r="K85" s="258">
        <v>6.914</v>
      </c>
      <c r="L85" s="165"/>
      <c r="M85" s="257">
        <v>2074.2</v>
      </c>
      <c r="N85" s="166"/>
      <c r="O85" s="258">
        <v>0.027715</v>
      </c>
      <c r="P85" s="164"/>
      <c r="Q85" s="258">
        <v>0.010268</v>
      </c>
      <c r="R85" s="131"/>
    </row>
    <row r="86" spans="1:18" s="132" customFormat="1" ht="12.75" customHeight="1">
      <c r="A86" s="264" t="s">
        <v>692</v>
      </c>
      <c r="B86" s="256" t="s">
        <v>580</v>
      </c>
      <c r="C86" s="256" t="s">
        <v>619</v>
      </c>
      <c r="D86" s="160"/>
      <c r="E86" s="258">
        <v>50000</v>
      </c>
      <c r="F86" s="162"/>
      <c r="G86" s="258">
        <v>4</v>
      </c>
      <c r="H86" s="162"/>
      <c r="I86" s="257">
        <v>200000</v>
      </c>
      <c r="J86" s="164"/>
      <c r="K86" s="258">
        <v>2.05</v>
      </c>
      <c r="L86" s="165"/>
      <c r="M86" s="257">
        <v>102500</v>
      </c>
      <c r="N86" s="166"/>
      <c r="O86" s="258">
        <v>2.236399</v>
      </c>
      <c r="P86" s="164"/>
      <c r="Q86" s="258">
        <v>0.507404</v>
      </c>
      <c r="R86" s="131"/>
    </row>
    <row r="87" spans="1:18" s="132" customFormat="1" ht="12.75" customHeight="1">
      <c r="A87" s="264" t="s">
        <v>692</v>
      </c>
      <c r="B87" s="256" t="s">
        <v>578</v>
      </c>
      <c r="C87" s="256" t="s">
        <v>619</v>
      </c>
      <c r="D87" s="160"/>
      <c r="E87" s="258">
        <v>2500</v>
      </c>
      <c r="F87" s="162"/>
      <c r="G87" s="258">
        <v>4</v>
      </c>
      <c r="H87" s="162"/>
      <c r="I87" s="257">
        <v>10000</v>
      </c>
      <c r="J87" s="164"/>
      <c r="K87" s="258">
        <v>2.05</v>
      </c>
      <c r="L87" s="165"/>
      <c r="M87" s="257">
        <v>5125</v>
      </c>
      <c r="N87" s="166"/>
      <c r="O87" s="258">
        <v>0.11182</v>
      </c>
      <c r="P87" s="164"/>
      <c r="Q87" s="259">
        <v>0.02537</v>
      </c>
      <c r="R87" s="131"/>
    </row>
    <row r="88" spans="1:18" s="132" customFormat="1" ht="12.75" customHeight="1">
      <c r="A88" s="264" t="s">
        <v>693</v>
      </c>
      <c r="B88" s="256" t="s">
        <v>580</v>
      </c>
      <c r="C88" s="256" t="s">
        <v>620</v>
      </c>
      <c r="D88" s="160"/>
      <c r="E88" s="258">
        <v>20000</v>
      </c>
      <c r="F88" s="162"/>
      <c r="G88" s="258">
        <v>1.05</v>
      </c>
      <c r="H88" s="162"/>
      <c r="I88" s="257">
        <v>21000</v>
      </c>
      <c r="J88" s="164"/>
      <c r="K88" s="258">
        <v>0.856</v>
      </c>
      <c r="L88" s="165"/>
      <c r="M88" s="257">
        <v>17120</v>
      </c>
      <c r="N88" s="166"/>
      <c r="O88" s="258">
        <v>1.015435</v>
      </c>
      <c r="P88" s="164"/>
      <c r="Q88" s="258">
        <v>0.084749</v>
      </c>
      <c r="R88" s="131"/>
    </row>
    <row r="89" spans="1:18" s="132" customFormat="1" ht="12.75" customHeight="1">
      <c r="A89" s="264" t="s">
        <v>693</v>
      </c>
      <c r="B89" s="256" t="s">
        <v>578</v>
      </c>
      <c r="C89" s="256" t="s">
        <v>620</v>
      </c>
      <c r="D89" s="160"/>
      <c r="E89" s="258">
        <v>36960</v>
      </c>
      <c r="F89" s="162"/>
      <c r="G89" s="258">
        <v>1.05</v>
      </c>
      <c r="H89" s="162"/>
      <c r="I89" s="257">
        <v>38808</v>
      </c>
      <c r="J89" s="164"/>
      <c r="K89" s="258">
        <v>0.856</v>
      </c>
      <c r="L89" s="165"/>
      <c r="M89" s="257">
        <v>31637.76</v>
      </c>
      <c r="N89" s="166"/>
      <c r="O89" s="258">
        <v>1.876523</v>
      </c>
      <c r="P89" s="164"/>
      <c r="Q89" s="258">
        <v>0.156616</v>
      </c>
      <c r="R89" s="131"/>
    </row>
    <row r="90" spans="1:18" s="132" customFormat="1" ht="12.75" customHeight="1">
      <c r="A90" s="264" t="s">
        <v>694</v>
      </c>
      <c r="B90" s="256" t="s">
        <v>578</v>
      </c>
      <c r="C90" s="256" t="s">
        <v>621</v>
      </c>
      <c r="D90" s="160"/>
      <c r="E90" s="258">
        <v>107589</v>
      </c>
      <c r="F90" s="162"/>
      <c r="G90" s="258">
        <v>1</v>
      </c>
      <c r="H90" s="162"/>
      <c r="I90" s="257">
        <v>107589</v>
      </c>
      <c r="J90" s="164"/>
      <c r="K90" s="258">
        <v>0.015</v>
      </c>
      <c r="L90" s="165"/>
      <c r="M90" s="257">
        <v>1613.84</v>
      </c>
      <c r="N90" s="166"/>
      <c r="O90" s="258">
        <v>0.083043</v>
      </c>
      <c r="P90" s="164"/>
      <c r="Q90" s="258">
        <v>0.007989</v>
      </c>
      <c r="R90" s="131"/>
    </row>
    <row r="91" spans="1:18" s="132" customFormat="1" ht="12.75" customHeight="1">
      <c r="A91" s="264" t="s">
        <v>695</v>
      </c>
      <c r="B91" s="256" t="s">
        <v>580</v>
      </c>
      <c r="C91" s="256" t="s">
        <v>622</v>
      </c>
      <c r="D91" s="160"/>
      <c r="E91" s="258">
        <v>10600</v>
      </c>
      <c r="F91" s="162"/>
      <c r="G91" s="258">
        <v>1.13</v>
      </c>
      <c r="H91" s="162"/>
      <c r="I91" s="257">
        <v>11978</v>
      </c>
      <c r="J91" s="164"/>
      <c r="K91" s="258">
        <v>1.01</v>
      </c>
      <c r="L91" s="165"/>
      <c r="M91" s="257">
        <v>10706</v>
      </c>
      <c r="N91" s="166"/>
      <c r="O91" s="258">
        <v>0.215144</v>
      </c>
      <c r="P91" s="164"/>
      <c r="Q91" s="258">
        <v>0.052998</v>
      </c>
      <c r="R91" s="131"/>
    </row>
    <row r="92" spans="1:18" s="132" customFormat="1" ht="12.75" customHeight="1">
      <c r="A92" s="264" t="s">
        <v>696</v>
      </c>
      <c r="B92" s="256" t="s">
        <v>580</v>
      </c>
      <c r="C92" s="256" t="s">
        <v>623</v>
      </c>
      <c r="D92" s="160"/>
      <c r="E92" s="258">
        <v>62450</v>
      </c>
      <c r="F92" s="162"/>
      <c r="G92" s="258">
        <v>2.75</v>
      </c>
      <c r="H92" s="162"/>
      <c r="I92" s="257">
        <v>171737.5</v>
      </c>
      <c r="J92" s="164"/>
      <c r="K92" s="258">
        <v>1.04</v>
      </c>
      <c r="L92" s="165"/>
      <c r="M92" s="257">
        <v>64948</v>
      </c>
      <c r="N92" s="166"/>
      <c r="O92" s="258">
        <v>1.532044</v>
      </c>
      <c r="P92" s="164"/>
      <c r="Q92" s="258">
        <v>0.321511</v>
      </c>
      <c r="R92" s="131"/>
    </row>
    <row r="93" spans="1:18" s="132" customFormat="1" ht="12.75" customHeight="1">
      <c r="A93" s="264" t="s">
        <v>697</v>
      </c>
      <c r="B93" s="256" t="s">
        <v>578</v>
      </c>
      <c r="C93" s="256" t="s">
        <v>471</v>
      </c>
      <c r="D93" s="160"/>
      <c r="E93" s="258">
        <v>26953</v>
      </c>
      <c r="F93" s="162"/>
      <c r="G93" s="258">
        <v>2.8114</v>
      </c>
      <c r="H93" s="162"/>
      <c r="I93" s="257">
        <v>75775.66</v>
      </c>
      <c r="J93" s="164"/>
      <c r="K93" s="258">
        <v>2.46</v>
      </c>
      <c r="L93" s="165"/>
      <c r="M93" s="257">
        <v>66304.38</v>
      </c>
      <c r="N93" s="166"/>
      <c r="O93" s="258">
        <v>1.605098</v>
      </c>
      <c r="P93" s="164"/>
      <c r="Q93" s="258">
        <v>0.328225</v>
      </c>
      <c r="R93" s="131"/>
    </row>
    <row r="94" spans="1:18" s="132" customFormat="1" ht="12.75" customHeight="1">
      <c r="A94" s="264" t="s">
        <v>697</v>
      </c>
      <c r="B94" s="256" t="s">
        <v>580</v>
      </c>
      <c r="C94" s="256" t="s">
        <v>471</v>
      </c>
      <c r="D94" s="160"/>
      <c r="E94" s="258">
        <v>5144</v>
      </c>
      <c r="F94" s="162"/>
      <c r="G94" s="258">
        <v>2.8114</v>
      </c>
      <c r="H94" s="162"/>
      <c r="I94" s="257">
        <v>14461.84</v>
      </c>
      <c r="J94" s="164"/>
      <c r="K94" s="258">
        <v>2.46</v>
      </c>
      <c r="L94" s="165"/>
      <c r="M94" s="257">
        <v>12654.24</v>
      </c>
      <c r="N94" s="166"/>
      <c r="O94" s="258">
        <v>0.306334</v>
      </c>
      <c r="P94" s="164"/>
      <c r="Q94" s="258">
        <v>0.062642</v>
      </c>
      <c r="R94" s="131"/>
    </row>
    <row r="95" spans="1:18" s="132" customFormat="1" ht="12.75" customHeight="1">
      <c r="A95" s="264" t="s">
        <v>698</v>
      </c>
      <c r="B95" s="256" t="s">
        <v>578</v>
      </c>
      <c r="C95" s="256" t="s">
        <v>624</v>
      </c>
      <c r="D95" s="160"/>
      <c r="E95" s="258">
        <v>5078</v>
      </c>
      <c r="F95" s="162"/>
      <c r="G95" s="258">
        <v>17</v>
      </c>
      <c r="H95" s="162"/>
      <c r="I95" s="257">
        <v>86326</v>
      </c>
      <c r="J95" s="164"/>
      <c r="K95" s="258">
        <v>0.45</v>
      </c>
      <c r="L95" s="165"/>
      <c r="M95" s="257">
        <v>2285.1</v>
      </c>
      <c r="N95" s="166"/>
      <c r="O95" s="258">
        <v>0.068174</v>
      </c>
      <c r="P95" s="164"/>
      <c r="Q95" s="258">
        <v>0.011312</v>
      </c>
      <c r="R95" s="131"/>
    </row>
    <row r="96" spans="1:17" s="132" customFormat="1" ht="14.25" customHeight="1">
      <c r="A96" s="148" t="s">
        <v>473</v>
      </c>
      <c r="B96" s="148"/>
      <c r="C96" s="168"/>
      <c r="D96" s="160">
        <v>605</v>
      </c>
      <c r="E96" s="153"/>
      <c r="F96" s="162">
        <v>616</v>
      </c>
      <c r="G96" s="169"/>
      <c r="H96" s="165">
        <v>627</v>
      </c>
      <c r="I96" s="170">
        <f>SUM(I79:I95)</f>
        <v>15496938.34</v>
      </c>
      <c r="J96" s="162">
        <v>638</v>
      </c>
      <c r="K96" s="159"/>
      <c r="L96" s="165">
        <v>649</v>
      </c>
      <c r="M96" s="170">
        <f>SUM(M79:M95)</f>
        <v>12033605.45</v>
      </c>
      <c r="N96" s="171">
        <v>660</v>
      </c>
      <c r="O96" s="159"/>
      <c r="P96" s="165">
        <v>671</v>
      </c>
      <c r="Q96" s="172">
        <f>SUM(Q79:Q95)</f>
        <v>59.56970999999999</v>
      </c>
    </row>
    <row r="97" spans="1:18" s="132" customFormat="1" ht="15" customHeight="1">
      <c r="A97" s="173" t="s">
        <v>474</v>
      </c>
      <c r="B97" s="173"/>
      <c r="C97" s="168"/>
      <c r="D97" s="160">
        <v>606</v>
      </c>
      <c r="E97" s="174"/>
      <c r="F97" s="162">
        <v>617</v>
      </c>
      <c r="G97" s="169"/>
      <c r="H97" s="165">
        <v>628</v>
      </c>
      <c r="I97" s="170"/>
      <c r="J97" s="162">
        <v>639</v>
      </c>
      <c r="K97" s="159"/>
      <c r="L97" s="165">
        <v>650</v>
      </c>
      <c r="M97" s="170"/>
      <c r="N97" s="171">
        <v>661</v>
      </c>
      <c r="O97" s="159"/>
      <c r="P97" s="165">
        <v>672</v>
      </c>
      <c r="Q97" s="175"/>
      <c r="R97" s="131"/>
    </row>
    <row r="98" spans="1:18" s="132" customFormat="1" ht="14.25" customHeight="1">
      <c r="A98" s="148" t="s">
        <v>38</v>
      </c>
      <c r="B98" s="148"/>
      <c r="C98" s="168"/>
      <c r="D98" s="160">
        <v>607</v>
      </c>
      <c r="E98" s="174"/>
      <c r="F98" s="162">
        <v>618</v>
      </c>
      <c r="G98" s="169"/>
      <c r="H98" s="165">
        <v>629</v>
      </c>
      <c r="I98" s="159"/>
      <c r="J98" s="162">
        <v>640</v>
      </c>
      <c r="K98" s="159"/>
      <c r="L98" s="165">
        <v>651</v>
      </c>
      <c r="M98" s="177"/>
      <c r="N98" s="171">
        <v>662</v>
      </c>
      <c r="O98" s="159"/>
      <c r="P98" s="165">
        <v>673</v>
      </c>
      <c r="Q98" s="159"/>
      <c r="R98" s="131"/>
    </row>
    <row r="99" spans="1:18" s="132" customFormat="1" ht="12.75" customHeight="1">
      <c r="A99" s="264" t="s">
        <v>699</v>
      </c>
      <c r="B99" s="256" t="s">
        <v>578</v>
      </c>
      <c r="C99" s="256" t="s">
        <v>596</v>
      </c>
      <c r="D99" s="160"/>
      <c r="E99" s="258">
        <v>1500</v>
      </c>
      <c r="F99" s="162"/>
      <c r="G99" s="258">
        <v>103.4634</v>
      </c>
      <c r="H99" s="165"/>
      <c r="I99" s="257">
        <v>155195.1</v>
      </c>
      <c r="J99" s="162"/>
      <c r="K99" s="258">
        <v>112.4602</v>
      </c>
      <c r="L99" s="165"/>
      <c r="M99" s="257">
        <v>168690.3</v>
      </c>
      <c r="N99" s="171"/>
      <c r="O99" s="258">
        <v>0.004574</v>
      </c>
      <c r="P99" s="165"/>
      <c r="Q99" s="258">
        <v>0.835064</v>
      </c>
      <c r="R99" s="131"/>
    </row>
    <row r="100" spans="1:18" s="132" customFormat="1" ht="12.75" customHeight="1">
      <c r="A100" s="264" t="s">
        <v>700</v>
      </c>
      <c r="B100" s="256" t="s">
        <v>580</v>
      </c>
      <c r="C100" s="256" t="s">
        <v>601</v>
      </c>
      <c r="D100" s="160"/>
      <c r="E100" s="258">
        <v>123719</v>
      </c>
      <c r="F100" s="162"/>
      <c r="G100" s="258">
        <v>5.4763</v>
      </c>
      <c r="H100" s="165"/>
      <c r="I100" s="257">
        <v>677525.33</v>
      </c>
      <c r="J100" s="162"/>
      <c r="K100" s="258">
        <v>2.8764</v>
      </c>
      <c r="L100" s="165"/>
      <c r="M100" s="257">
        <v>355865.33</v>
      </c>
      <c r="N100" s="171"/>
      <c r="O100" s="258">
        <v>7.47522</v>
      </c>
      <c r="P100" s="165"/>
      <c r="Q100" s="258">
        <v>1.761633</v>
      </c>
      <c r="R100" s="131"/>
    </row>
    <row r="101" spans="1:18" s="132" customFormat="1" ht="14.25" customHeight="1">
      <c r="A101" s="148" t="s">
        <v>39</v>
      </c>
      <c r="B101" s="148"/>
      <c r="C101" s="168"/>
      <c r="D101" s="160">
        <v>608</v>
      </c>
      <c r="E101" s="159"/>
      <c r="F101" s="160">
        <v>619</v>
      </c>
      <c r="G101" s="159"/>
      <c r="H101" s="160">
        <v>630</v>
      </c>
      <c r="I101" s="178"/>
      <c r="J101" s="162">
        <v>641</v>
      </c>
      <c r="K101" s="159"/>
      <c r="L101" s="165">
        <v>652</v>
      </c>
      <c r="M101" s="178"/>
      <c r="N101" s="165">
        <v>663</v>
      </c>
      <c r="O101" s="159"/>
      <c r="P101" s="165">
        <v>674</v>
      </c>
      <c r="Q101" s="179"/>
      <c r="R101" s="131"/>
    </row>
    <row r="102" spans="1:18" s="132" customFormat="1" ht="14.25" customHeight="1">
      <c r="A102" s="148" t="s">
        <v>467</v>
      </c>
      <c r="B102" s="148"/>
      <c r="C102" s="168"/>
      <c r="D102" s="160">
        <v>609</v>
      </c>
      <c r="E102" s="153"/>
      <c r="F102" s="160">
        <v>620</v>
      </c>
      <c r="G102" s="153"/>
      <c r="H102" s="160">
        <v>631</v>
      </c>
      <c r="I102" s="153"/>
      <c r="J102" s="162">
        <v>642</v>
      </c>
      <c r="K102" s="153"/>
      <c r="L102" s="165">
        <v>653</v>
      </c>
      <c r="M102" s="153"/>
      <c r="N102" s="165">
        <v>664</v>
      </c>
      <c r="O102" s="153"/>
      <c r="P102" s="165">
        <v>675</v>
      </c>
      <c r="Q102" s="150"/>
      <c r="R102" s="131"/>
    </row>
    <row r="103" spans="1:18" s="132" customFormat="1" ht="12.75">
      <c r="A103" s="236" t="s">
        <v>475</v>
      </c>
      <c r="B103" s="236"/>
      <c r="C103" s="214"/>
      <c r="D103" s="160">
        <v>610</v>
      </c>
      <c r="E103" s="180"/>
      <c r="F103" s="160">
        <v>621</v>
      </c>
      <c r="G103" s="181"/>
      <c r="H103" s="160">
        <v>632</v>
      </c>
      <c r="I103" s="182">
        <f>I99+I100</f>
        <v>832720.4299999999</v>
      </c>
      <c r="J103" s="162">
        <v>643</v>
      </c>
      <c r="K103" s="183"/>
      <c r="L103" s="165">
        <v>654</v>
      </c>
      <c r="M103" s="184">
        <f>M99+M100</f>
        <v>524555.63</v>
      </c>
      <c r="N103" s="165">
        <v>665</v>
      </c>
      <c r="O103" s="185"/>
      <c r="P103" s="165">
        <v>676</v>
      </c>
      <c r="Q103" s="186">
        <f>Q99+Q100</f>
        <v>2.596697</v>
      </c>
      <c r="R103" s="176"/>
    </row>
    <row r="104" spans="1:18" s="132" customFormat="1" ht="12.75">
      <c r="A104" s="266" t="s">
        <v>476</v>
      </c>
      <c r="B104" s="266"/>
      <c r="C104" s="266"/>
      <c r="D104" s="160">
        <v>611</v>
      </c>
      <c r="E104" s="187"/>
      <c r="F104" s="160">
        <v>622</v>
      </c>
      <c r="G104" s="188"/>
      <c r="H104" s="160">
        <v>633</v>
      </c>
      <c r="I104" s="182">
        <f>I96+I103</f>
        <v>16329658.77</v>
      </c>
      <c r="J104" s="162">
        <v>644</v>
      </c>
      <c r="K104" s="183"/>
      <c r="L104" s="165">
        <v>655</v>
      </c>
      <c r="M104" s="184">
        <f>M96+M103</f>
        <v>12558161.08</v>
      </c>
      <c r="N104" s="165">
        <v>666</v>
      </c>
      <c r="O104" s="185"/>
      <c r="P104" s="165">
        <v>677</v>
      </c>
      <c r="Q104" s="189">
        <f>Q96+Q103</f>
        <v>62.16640699999999</v>
      </c>
      <c r="R104" s="176"/>
    </row>
    <row r="105" spans="1:17" s="132" customFormat="1" ht="12.75">
      <c r="A105" s="123"/>
      <c r="B105" s="123"/>
      <c r="C105" s="123"/>
      <c r="D105" s="123"/>
      <c r="E105" s="123"/>
      <c r="F105" s="123"/>
      <c r="G105" s="123"/>
      <c r="H105" s="123"/>
      <c r="I105" s="190"/>
      <c r="J105" s="122"/>
      <c r="K105" s="122"/>
      <c r="L105" s="122"/>
      <c r="M105" s="190"/>
      <c r="N105" s="122"/>
      <c r="O105" s="122"/>
      <c r="P105" s="191"/>
      <c r="Q105" s="122"/>
    </row>
    <row r="106" spans="1:17" s="132" customFormat="1" ht="12.75">
      <c r="A106" s="192" t="s">
        <v>477</v>
      </c>
      <c r="B106" s="192"/>
      <c r="C106" s="192"/>
      <c r="D106" s="192"/>
      <c r="E106" s="192"/>
      <c r="F106" s="123"/>
      <c r="G106" s="123"/>
      <c r="H106" s="123"/>
      <c r="I106" s="123"/>
      <c r="J106" s="193" t="s">
        <v>222</v>
      </c>
      <c r="K106" s="123"/>
      <c r="L106" s="123"/>
      <c r="M106" s="360" t="s">
        <v>478</v>
      </c>
      <c r="N106" s="360"/>
      <c r="O106" s="360"/>
      <c r="P106" s="360"/>
      <c r="Q106" s="360"/>
    </row>
    <row r="107" spans="1:17" s="132" customFormat="1" ht="12.75">
      <c r="A107" s="192" t="s">
        <v>520</v>
      </c>
      <c r="B107" s="192"/>
      <c r="C107" s="192"/>
      <c r="D107" s="192" t="s">
        <v>479</v>
      </c>
      <c r="E107" s="123"/>
      <c r="F107" s="123"/>
      <c r="G107" s="123"/>
      <c r="H107" s="123"/>
      <c r="I107" s="123"/>
      <c r="J107" s="123"/>
      <c r="K107" s="192"/>
      <c r="L107" s="123"/>
      <c r="M107" s="360" t="s">
        <v>439</v>
      </c>
      <c r="N107" s="360"/>
      <c r="O107" s="360"/>
      <c r="P107" s="360"/>
      <c r="Q107" s="360"/>
    </row>
    <row r="108" spans="1:17" s="132" customFormat="1" ht="12.75">
      <c r="A108" s="122"/>
      <c r="B108" s="122"/>
      <c r="C108" s="122"/>
      <c r="D108" s="122"/>
      <c r="E108" s="125"/>
      <c r="F108" s="122"/>
      <c r="G108" s="126"/>
      <c r="H108" s="122"/>
      <c r="I108" s="122"/>
      <c r="J108" s="122"/>
      <c r="K108" s="126"/>
      <c r="L108" s="122"/>
      <c r="M108" s="127"/>
      <c r="N108" s="122"/>
      <c r="O108" s="194"/>
      <c r="P108" s="122"/>
      <c r="Q108" s="122"/>
    </row>
    <row r="109" spans="1:17" s="132" customFormat="1" ht="12.75">
      <c r="A109" s="122"/>
      <c r="B109" s="122"/>
      <c r="C109" s="123" t="s">
        <v>480</v>
      </c>
      <c r="D109" s="122"/>
      <c r="E109" s="122"/>
      <c r="F109" s="125"/>
      <c r="G109" s="122"/>
      <c r="H109" s="122"/>
      <c r="I109" s="195"/>
      <c r="J109" s="195"/>
      <c r="K109" s="126"/>
      <c r="L109" s="122"/>
      <c r="M109" s="127"/>
      <c r="N109" s="122"/>
      <c r="O109" s="123"/>
      <c r="P109" s="122"/>
      <c r="Q109" s="122"/>
    </row>
    <row r="110" spans="1:17" s="132" customFormat="1" ht="12.75">
      <c r="A110" s="122"/>
      <c r="B110" s="122"/>
      <c r="C110" s="123" t="s">
        <v>481</v>
      </c>
      <c r="D110" s="123"/>
      <c r="E110" s="123"/>
      <c r="F110" s="123"/>
      <c r="G110" s="123"/>
      <c r="H110" s="122"/>
      <c r="I110" s="122"/>
      <c r="J110" s="122"/>
      <c r="K110" s="126"/>
      <c r="L110" s="122"/>
      <c r="M110" s="127"/>
      <c r="N110" s="122"/>
      <c r="O110" s="194"/>
      <c r="P110" s="122"/>
      <c r="Q110" s="122"/>
    </row>
    <row r="111" spans="1:17" s="132" customFormat="1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2"/>
    </row>
    <row r="112" spans="1:17" s="132" customFormat="1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2"/>
    </row>
    <row r="113" spans="1:17" s="132" customFormat="1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2"/>
    </row>
    <row r="114" spans="1:17" s="132" customFormat="1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2"/>
    </row>
    <row r="115" spans="1:17" s="132" customFormat="1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2"/>
    </row>
    <row r="116" spans="1:17" s="132" customFormat="1" ht="12.7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2"/>
    </row>
    <row r="117" spans="1:17" s="132" customFormat="1" ht="12.7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2"/>
    </row>
    <row r="118" spans="1:17" s="132" customFormat="1" ht="12.7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2"/>
    </row>
    <row r="119" spans="1:17" s="132" customFormat="1" ht="12.7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2"/>
    </row>
    <row r="120" spans="1:17" s="132" customFormat="1" ht="12.7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2"/>
    </row>
    <row r="121" spans="1:17" s="132" customFormat="1" ht="12.7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2"/>
    </row>
    <row r="122" spans="1:17" s="132" customFormat="1" ht="12.7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2"/>
    </row>
    <row r="123" spans="1:17" s="132" customFormat="1" ht="12.7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2"/>
    </row>
    <row r="124" spans="1:17" s="132" customFormat="1" ht="12.7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2"/>
    </row>
    <row r="125" spans="1:17" s="132" customFormat="1" ht="12.7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2"/>
    </row>
    <row r="126" spans="1:17" s="132" customFormat="1" ht="12.7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2"/>
    </row>
    <row r="127" spans="1:17" s="132" customFormat="1" ht="12.7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2"/>
    </row>
    <row r="128" spans="1:17" s="132" customFormat="1" ht="12.7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2"/>
    </row>
    <row r="129" spans="1:17" s="132" customFormat="1" ht="12.7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2"/>
    </row>
    <row r="130" spans="1:17" s="132" customFormat="1" ht="12.7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2"/>
    </row>
    <row r="131" spans="1:17" s="132" customFormat="1" ht="12.7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2"/>
    </row>
    <row r="132" spans="1:17" s="132" customFormat="1" ht="12.7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2"/>
    </row>
    <row r="133" spans="1:17" s="132" customFormat="1" ht="12.7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2"/>
    </row>
    <row r="134" spans="1:17" s="132" customFormat="1" ht="12.7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2"/>
    </row>
    <row r="135" spans="1:17" s="132" customFormat="1" ht="12.7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2"/>
    </row>
    <row r="136" spans="1:17" s="132" customFormat="1" ht="12.7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2"/>
    </row>
    <row r="137" spans="1:17" s="132" customFormat="1" ht="12.7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2"/>
    </row>
    <row r="138" spans="1:17" s="132" customFormat="1" ht="12.7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2"/>
    </row>
    <row r="139" spans="1:17" s="132" customFormat="1" ht="12.7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2"/>
    </row>
    <row r="140" spans="1:17" s="132" customFormat="1" ht="12.7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2"/>
    </row>
    <row r="141" spans="1:17" s="132" customFormat="1" ht="12.7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2"/>
    </row>
    <row r="142" spans="1:17" s="132" customFormat="1" ht="12.7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2"/>
    </row>
    <row r="143" spans="1:17" s="132" customFormat="1" ht="12.7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2"/>
    </row>
    <row r="144" spans="1:17" s="132" customFormat="1" ht="12.7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2"/>
    </row>
    <row r="145" spans="1:17" s="132" customFormat="1" ht="12.7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2"/>
    </row>
    <row r="146" spans="1:17" s="132" customFormat="1" ht="12.7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2"/>
    </row>
    <row r="147" spans="1:17" s="132" customFormat="1" ht="12.7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2"/>
    </row>
    <row r="148" spans="1:17" s="132" customFormat="1" ht="12.7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2"/>
    </row>
    <row r="149" spans="1:17" s="132" customFormat="1" ht="12.7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2"/>
    </row>
    <row r="150" spans="1:17" s="132" customFormat="1" ht="12.7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2"/>
    </row>
    <row r="151" spans="1:17" s="132" customFormat="1" ht="12.7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2"/>
    </row>
    <row r="152" spans="1:17" s="132" customFormat="1" ht="12.7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2"/>
    </row>
  </sheetData>
  <sheetProtection/>
  <mergeCells count="21">
    <mergeCell ref="D8:D12"/>
    <mergeCell ref="F8:F12"/>
    <mergeCell ref="A9:A11"/>
    <mergeCell ref="B9:B11"/>
    <mergeCell ref="A8:C8"/>
    <mergeCell ref="M8:M11"/>
    <mergeCell ref="C9:C11"/>
    <mergeCell ref="H8:H12"/>
    <mergeCell ref="E8:E11"/>
    <mergeCell ref="I8:I11"/>
    <mergeCell ref="L8:L12"/>
    <mergeCell ref="A12:C12"/>
    <mergeCell ref="M107:Q107"/>
    <mergeCell ref="O8:O11"/>
    <mergeCell ref="P8:P12"/>
    <mergeCell ref="Q8:Q11"/>
    <mergeCell ref="M106:Q106"/>
    <mergeCell ref="G8:G11"/>
    <mergeCell ref="N8:N12"/>
    <mergeCell ref="K8:K11"/>
    <mergeCell ref="J8:J12"/>
  </mergeCells>
  <printOptions/>
  <pageMargins left="0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8" ht="12.75">
      <c r="A1" s="4" t="s">
        <v>536</v>
      </c>
      <c r="B1" s="4"/>
      <c r="E1" s="122"/>
      <c r="F1" s="122"/>
      <c r="G1" s="122"/>
      <c r="H1" s="122"/>
    </row>
    <row r="2" spans="1:8" ht="12.75">
      <c r="A2" s="4" t="s">
        <v>534</v>
      </c>
      <c r="B2" s="4"/>
      <c r="E2" s="122"/>
      <c r="F2" s="122"/>
      <c r="G2" s="122"/>
      <c r="H2" s="122"/>
    </row>
    <row r="3" spans="1:8" ht="12.75">
      <c r="A3" s="4" t="s">
        <v>327</v>
      </c>
      <c r="B3" s="4"/>
      <c r="E3" s="122"/>
      <c r="F3" s="122"/>
      <c r="G3" s="122"/>
      <c r="H3" s="122"/>
    </row>
    <row r="4" spans="1:8" ht="12.75">
      <c r="A4" s="4" t="s">
        <v>328</v>
      </c>
      <c r="B4" s="4"/>
      <c r="E4" s="122"/>
      <c r="F4" s="122"/>
      <c r="G4" s="122"/>
      <c r="H4" s="122"/>
    </row>
    <row r="5" spans="1:2" ht="12.75">
      <c r="A5" s="4"/>
      <c r="B5" s="4"/>
    </row>
    <row r="6" spans="1:9" ht="12.75">
      <c r="A6" s="396" t="s">
        <v>44</v>
      </c>
      <c r="B6" s="396"/>
      <c r="C6" s="396"/>
      <c r="D6" s="396"/>
      <c r="E6" s="396"/>
      <c r="F6" s="396"/>
      <c r="G6" s="396"/>
      <c r="H6" s="396"/>
      <c r="I6" s="396"/>
    </row>
    <row r="7" spans="1:9" ht="12.75">
      <c r="A7" s="396" t="s">
        <v>43</v>
      </c>
      <c r="B7" s="396"/>
      <c r="C7" s="396"/>
      <c r="D7" s="396"/>
      <c r="E7" s="396"/>
      <c r="F7" s="396"/>
      <c r="G7" s="396"/>
      <c r="H7" s="396"/>
      <c r="I7" s="396"/>
    </row>
    <row r="8" spans="2:9" ht="12.75">
      <c r="B8" s="36" t="s">
        <v>426</v>
      </c>
      <c r="C8" s="4"/>
      <c r="D8" s="4"/>
      <c r="E8" s="4"/>
      <c r="F8" s="4"/>
      <c r="G8" s="4"/>
      <c r="H8" s="4"/>
      <c r="I8" s="4"/>
    </row>
    <row r="9" spans="2:9" ht="56.25">
      <c r="B9" s="394" t="s">
        <v>0</v>
      </c>
      <c r="C9" s="395"/>
      <c r="D9" s="6" t="s">
        <v>124</v>
      </c>
      <c r="E9" s="6" t="s">
        <v>123</v>
      </c>
      <c r="F9" s="6" t="s">
        <v>125</v>
      </c>
      <c r="G9" s="106" t="s">
        <v>427</v>
      </c>
      <c r="H9" s="106" t="s">
        <v>133</v>
      </c>
      <c r="I9" s="6" t="s">
        <v>126</v>
      </c>
    </row>
    <row r="10" spans="2:9" ht="12.75">
      <c r="B10" s="390"/>
      <c r="C10" s="391"/>
      <c r="D10" s="1"/>
      <c r="E10" s="1"/>
      <c r="F10" s="1"/>
      <c r="G10" s="1"/>
      <c r="H10" s="1"/>
      <c r="I10" s="1"/>
    </row>
    <row r="11" spans="2:9" ht="12.75">
      <c r="B11" s="390"/>
      <c r="C11" s="391"/>
      <c r="D11" s="1"/>
      <c r="E11" s="1"/>
      <c r="F11" s="1"/>
      <c r="G11" s="1"/>
      <c r="H11" s="1"/>
      <c r="I11" s="1"/>
    </row>
    <row r="12" spans="2:9" ht="12.75">
      <c r="B12" s="390"/>
      <c r="C12" s="391"/>
      <c r="D12" s="1"/>
      <c r="E12" s="1"/>
      <c r="F12" s="1"/>
      <c r="G12" s="1"/>
      <c r="H12" s="1"/>
      <c r="I12" s="1"/>
    </row>
    <row r="13" spans="2:9" ht="12.75">
      <c r="B13" s="392" t="s">
        <v>132</v>
      </c>
      <c r="C13" s="393"/>
      <c r="D13" s="1"/>
      <c r="E13" s="1"/>
      <c r="F13" s="1"/>
      <c r="G13" s="1"/>
      <c r="H13" s="1"/>
      <c r="I13" s="1"/>
    </row>
    <row r="15" ht="12.75">
      <c r="B15" s="36" t="s">
        <v>428</v>
      </c>
    </row>
    <row r="16" spans="2:9" ht="45">
      <c r="B16" s="394" t="s">
        <v>0</v>
      </c>
      <c r="C16" s="395"/>
      <c r="D16" s="394" t="s">
        <v>123</v>
      </c>
      <c r="E16" s="395"/>
      <c r="F16" s="394" t="s">
        <v>125</v>
      </c>
      <c r="G16" s="395"/>
      <c r="H16" s="106" t="s">
        <v>429</v>
      </c>
      <c r="I16" s="20" t="s">
        <v>133</v>
      </c>
    </row>
    <row r="17" spans="2:9" ht="12.75">
      <c r="B17" s="390"/>
      <c r="C17" s="391"/>
      <c r="D17" s="390"/>
      <c r="E17" s="391"/>
      <c r="F17" s="390"/>
      <c r="G17" s="391"/>
      <c r="H17" s="22"/>
      <c r="I17" s="21"/>
    </row>
    <row r="18" spans="2:9" ht="12.75">
      <c r="B18" s="390"/>
      <c r="C18" s="391"/>
      <c r="D18" s="390"/>
      <c r="E18" s="391"/>
      <c r="F18" s="390"/>
      <c r="G18" s="391"/>
      <c r="H18" s="22"/>
      <c r="I18" s="21"/>
    </row>
    <row r="20" spans="1:9" ht="45.75" customHeight="1">
      <c r="A20" s="4" t="s">
        <v>163</v>
      </c>
      <c r="D20" s="111"/>
      <c r="E20" s="397" t="s">
        <v>40</v>
      </c>
      <c r="F20" s="397"/>
      <c r="G20" s="111"/>
      <c r="H20" s="271" t="s">
        <v>367</v>
      </c>
      <c r="I20" s="272"/>
    </row>
    <row r="21" spans="1:13" ht="12.75">
      <c r="A21" s="4" t="s">
        <v>520</v>
      </c>
      <c r="B21" s="4"/>
      <c r="C21" s="4"/>
      <c r="D21" s="19"/>
      <c r="E21" s="19"/>
      <c r="F21" s="397" t="s">
        <v>41</v>
      </c>
      <c r="G21" s="397"/>
      <c r="H21" s="50"/>
      <c r="I21" s="51"/>
      <c r="L21" s="41"/>
      <c r="M21" s="41"/>
    </row>
    <row r="22" spans="7:9" ht="12.75">
      <c r="G22" s="19"/>
      <c r="H22" s="17"/>
      <c r="I22" s="19"/>
    </row>
  </sheetData>
  <sheetProtection/>
  <mergeCells count="19">
    <mergeCell ref="H20:I20"/>
    <mergeCell ref="A6:I6"/>
    <mergeCell ref="A7:I7"/>
    <mergeCell ref="F21:G21"/>
    <mergeCell ref="D18:E18"/>
    <mergeCell ref="F18:G18"/>
    <mergeCell ref="D16:E16"/>
    <mergeCell ref="F16:G16"/>
    <mergeCell ref="D17:E17"/>
    <mergeCell ref="E20:F20"/>
    <mergeCell ref="F17:G17"/>
    <mergeCell ref="B13:C13"/>
    <mergeCell ref="B16:C16"/>
    <mergeCell ref="B17:C17"/>
    <mergeCell ref="B18:C18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37" sqref="G37:H37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4" max="4" width="8.28125" style="0" customWidth="1"/>
    <col min="5" max="5" width="10.8515625" style="0" customWidth="1"/>
    <col min="6" max="6" width="12.57421875" style="0" customWidth="1"/>
    <col min="7" max="7" width="14.28125" style="0" customWidth="1"/>
    <col min="8" max="8" width="11.57421875" style="0" customWidth="1"/>
  </cols>
  <sheetData>
    <row r="1" spans="1:8" ht="12.75">
      <c r="A1" s="4" t="s">
        <v>536</v>
      </c>
      <c r="B1" s="4"/>
      <c r="G1" s="4"/>
      <c r="H1" s="4"/>
    </row>
    <row r="2" spans="1:8" ht="12.75">
      <c r="A2" s="4" t="s">
        <v>534</v>
      </c>
      <c r="B2" s="4"/>
      <c r="G2" s="4"/>
      <c r="H2" s="4"/>
    </row>
    <row r="3" spans="1:2" ht="12.75">
      <c r="A3" s="4" t="s">
        <v>327</v>
      </c>
      <c r="B3" s="4"/>
    </row>
    <row r="4" spans="1:2" ht="12.75">
      <c r="A4" s="4" t="s">
        <v>328</v>
      </c>
      <c r="B4" s="4"/>
    </row>
    <row r="6" spans="2:7" ht="12.75">
      <c r="B6" s="396" t="s">
        <v>149</v>
      </c>
      <c r="C6" s="396"/>
      <c r="D6" s="396"/>
      <c r="E6" s="396"/>
      <c r="F6" s="396"/>
      <c r="G6" s="396"/>
    </row>
    <row r="7" spans="2:7" ht="13.5" customHeight="1">
      <c r="B7" s="282" t="s">
        <v>515</v>
      </c>
      <c r="C7" s="414"/>
      <c r="D7" s="414"/>
      <c r="E7" s="414"/>
      <c r="F7" s="414"/>
      <c r="G7" s="414"/>
    </row>
    <row r="9" spans="2:5" ht="12.75">
      <c r="B9" s="36" t="s">
        <v>430</v>
      </c>
      <c r="E9" s="37"/>
    </row>
    <row r="10" spans="2:7" ht="32.25" customHeight="1">
      <c r="B10" s="6" t="s">
        <v>150</v>
      </c>
      <c r="C10" s="6" t="s">
        <v>158</v>
      </c>
      <c r="D10" s="6" t="s">
        <v>118</v>
      </c>
      <c r="E10" s="6" t="s">
        <v>151</v>
      </c>
      <c r="F10" s="6" t="s">
        <v>152</v>
      </c>
      <c r="G10" s="106" t="s">
        <v>431</v>
      </c>
    </row>
    <row r="11" spans="2:7" ht="12.75"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</row>
    <row r="12" spans="2:7" ht="12.75">
      <c r="B12" s="16">
        <v>1</v>
      </c>
      <c r="C12" s="2"/>
      <c r="D12" s="2"/>
      <c r="E12" s="2"/>
      <c r="F12" s="2"/>
      <c r="G12" s="2"/>
    </row>
    <row r="13" spans="2:7" ht="12.75">
      <c r="B13" s="16">
        <v>2</v>
      </c>
      <c r="C13" s="2"/>
      <c r="D13" s="2"/>
      <c r="E13" s="2"/>
      <c r="F13" s="2"/>
      <c r="G13" s="2"/>
    </row>
    <row r="14" spans="2:7" ht="12.75">
      <c r="B14" s="16">
        <v>3</v>
      </c>
      <c r="C14" s="2"/>
      <c r="D14" s="2"/>
      <c r="E14" s="2"/>
      <c r="F14" s="2"/>
      <c r="G14" s="2"/>
    </row>
    <row r="15" spans="2:7" ht="12.75">
      <c r="B15" s="2"/>
      <c r="C15" s="2" t="s">
        <v>57</v>
      </c>
      <c r="D15" s="2"/>
      <c r="E15" s="2"/>
      <c r="F15" s="2"/>
      <c r="G15" s="2"/>
    </row>
    <row r="16" spans="2:7" ht="12.75">
      <c r="B16" s="13"/>
      <c r="C16" s="13"/>
      <c r="D16" s="13"/>
      <c r="E16" s="13"/>
      <c r="F16" s="13"/>
      <c r="G16" s="13"/>
    </row>
    <row r="17" spans="2:7" ht="12.75">
      <c r="B17" s="36" t="s">
        <v>58</v>
      </c>
      <c r="C17" s="76"/>
      <c r="E17" s="415" t="s">
        <v>59</v>
      </c>
      <c r="F17" s="415"/>
      <c r="G17" s="415"/>
    </row>
    <row r="18" spans="2:7" ht="12.75">
      <c r="B18" s="416" t="s">
        <v>432</v>
      </c>
      <c r="C18" s="417"/>
      <c r="D18" s="417"/>
      <c r="E18" s="417"/>
      <c r="F18" s="417"/>
      <c r="G18" s="418"/>
    </row>
    <row r="19" spans="2:7" ht="22.5">
      <c r="B19" s="6" t="s">
        <v>150</v>
      </c>
      <c r="C19" s="106" t="s">
        <v>158</v>
      </c>
      <c r="D19" s="419" t="s">
        <v>433</v>
      </c>
      <c r="E19" s="395"/>
      <c r="F19" s="106" t="s">
        <v>434</v>
      </c>
      <c r="G19" s="6" t="s">
        <v>156</v>
      </c>
    </row>
    <row r="20" spans="2:7" ht="11.25" customHeight="1">
      <c r="B20" s="16">
        <v>1</v>
      </c>
      <c r="C20" s="16">
        <v>2</v>
      </c>
      <c r="D20" s="398">
        <v>3</v>
      </c>
      <c r="E20" s="399"/>
      <c r="F20" s="16">
        <v>4</v>
      </c>
      <c r="G20" s="16">
        <v>5</v>
      </c>
    </row>
    <row r="21" spans="2:7" ht="12.75">
      <c r="B21" s="16">
        <v>1</v>
      </c>
      <c r="C21" s="2"/>
      <c r="D21" s="398"/>
      <c r="E21" s="399"/>
      <c r="F21" s="2"/>
      <c r="G21" s="2"/>
    </row>
    <row r="22" spans="2:7" ht="12.75">
      <c r="B22" s="16">
        <v>2</v>
      </c>
      <c r="C22" s="2"/>
      <c r="D22" s="398"/>
      <c r="E22" s="399"/>
      <c r="F22" s="2"/>
      <c r="G22" s="2"/>
    </row>
    <row r="23" spans="2:7" ht="12.75">
      <c r="B23" s="16">
        <v>3</v>
      </c>
      <c r="C23" s="2"/>
      <c r="D23" s="398"/>
      <c r="E23" s="399"/>
      <c r="F23" s="2"/>
      <c r="G23" s="2"/>
    </row>
    <row r="24" spans="2:7" ht="12.75">
      <c r="B24" s="16">
        <v>4</v>
      </c>
      <c r="C24" s="104" t="s">
        <v>435</v>
      </c>
      <c r="D24" s="398"/>
      <c r="E24" s="399"/>
      <c r="F24" s="2"/>
      <c r="G24" s="2"/>
    </row>
    <row r="25" spans="2:7" ht="12.75">
      <c r="B25" s="416" t="s">
        <v>436</v>
      </c>
      <c r="C25" s="417"/>
      <c r="D25" s="417"/>
      <c r="E25" s="417"/>
      <c r="F25" s="417"/>
      <c r="G25" s="418"/>
    </row>
    <row r="26" spans="2:7" ht="22.5">
      <c r="B26" s="6" t="s">
        <v>150</v>
      </c>
      <c r="C26" s="106" t="s">
        <v>158</v>
      </c>
      <c r="D26" s="394" t="s">
        <v>153</v>
      </c>
      <c r="E26" s="395"/>
      <c r="F26" s="6" t="s">
        <v>154</v>
      </c>
      <c r="G26" s="6" t="s">
        <v>155</v>
      </c>
    </row>
    <row r="27" spans="2:7" ht="13.5" customHeight="1">
      <c r="B27" s="16">
        <v>1</v>
      </c>
      <c r="C27" s="16">
        <v>2</v>
      </c>
      <c r="D27" s="398">
        <v>3</v>
      </c>
      <c r="E27" s="399"/>
      <c r="F27" s="16">
        <v>4</v>
      </c>
      <c r="G27" s="16">
        <v>5</v>
      </c>
    </row>
    <row r="28" spans="2:7" ht="12.75">
      <c r="B28" s="16">
        <v>1</v>
      </c>
      <c r="C28" s="2"/>
      <c r="D28" s="398"/>
      <c r="E28" s="399"/>
      <c r="F28" s="2"/>
      <c r="G28" s="2"/>
    </row>
    <row r="29" spans="2:7" ht="12.75">
      <c r="B29" s="16">
        <v>2</v>
      </c>
      <c r="C29" s="2"/>
      <c r="D29" s="398"/>
      <c r="E29" s="399"/>
      <c r="F29" s="2"/>
      <c r="G29" s="2"/>
    </row>
    <row r="30" spans="2:7" ht="12.75">
      <c r="B30" s="16">
        <v>3</v>
      </c>
      <c r="C30" s="2"/>
      <c r="D30" s="398"/>
      <c r="E30" s="399"/>
      <c r="F30" s="2"/>
      <c r="G30" s="2"/>
    </row>
    <row r="31" spans="2:7" ht="12.75">
      <c r="B31" s="16">
        <v>4</v>
      </c>
      <c r="C31" s="2" t="s">
        <v>157</v>
      </c>
      <c r="D31" s="398"/>
      <c r="E31" s="399"/>
      <c r="F31" s="2"/>
      <c r="G31" s="2"/>
    </row>
    <row r="32" spans="2:7" ht="12.75">
      <c r="B32" s="416" t="s">
        <v>437</v>
      </c>
      <c r="C32" s="418"/>
      <c r="D32" s="390"/>
      <c r="E32" s="391"/>
      <c r="F32" s="1"/>
      <c r="G32" s="1"/>
    </row>
    <row r="34" spans="2:7" ht="12.75">
      <c r="B34" s="36" t="s">
        <v>438</v>
      </c>
      <c r="E34" s="415" t="s">
        <v>532</v>
      </c>
      <c r="F34" s="415"/>
      <c r="G34" s="415"/>
    </row>
    <row r="35" spans="2:8" ht="12.75">
      <c r="B35" s="423" t="s">
        <v>159</v>
      </c>
      <c r="C35" s="424"/>
      <c r="D35" s="425"/>
      <c r="E35" s="426" t="s">
        <v>160</v>
      </c>
      <c r="F35" s="426"/>
      <c r="G35" s="426" t="s">
        <v>161</v>
      </c>
      <c r="H35" s="426"/>
    </row>
    <row r="36" spans="2:8" ht="12.75">
      <c r="B36" s="227" t="s">
        <v>535</v>
      </c>
      <c r="C36" s="228"/>
      <c r="D36" s="229"/>
      <c r="E36" s="8"/>
      <c r="F36" s="8"/>
      <c r="G36" s="227"/>
      <c r="H36" s="229"/>
    </row>
    <row r="37" spans="2:8" ht="12.75">
      <c r="B37" s="404" t="s">
        <v>440</v>
      </c>
      <c r="C37" s="405"/>
      <c r="D37" s="406"/>
      <c r="E37" s="400">
        <v>1644.3</v>
      </c>
      <c r="F37" s="400"/>
      <c r="G37" s="421" t="s">
        <v>441</v>
      </c>
      <c r="H37" s="422"/>
    </row>
    <row r="38" spans="2:8" ht="12.75">
      <c r="B38" s="408"/>
      <c r="C38" s="405"/>
      <c r="D38" s="406"/>
      <c r="E38" s="409"/>
      <c r="F38" s="410"/>
      <c r="G38" s="408"/>
      <c r="H38" s="413"/>
    </row>
    <row r="39" spans="2:8" ht="12.75">
      <c r="B39" s="408"/>
      <c r="C39" s="405"/>
      <c r="D39" s="406"/>
      <c r="E39" s="400"/>
      <c r="F39" s="400"/>
      <c r="G39" s="408"/>
      <c r="H39" s="413"/>
    </row>
    <row r="40" spans="2:8" ht="12.75">
      <c r="B40" s="408"/>
      <c r="C40" s="412"/>
      <c r="D40" s="413"/>
      <c r="E40" s="409"/>
      <c r="F40" s="410"/>
      <c r="G40" s="408"/>
      <c r="H40" s="413"/>
    </row>
    <row r="41" spans="2:8" ht="12.75">
      <c r="B41" s="119"/>
      <c r="C41" s="120"/>
      <c r="D41" s="121"/>
      <c r="E41" s="409"/>
      <c r="F41" s="410"/>
      <c r="G41" s="408"/>
      <c r="H41" s="413"/>
    </row>
    <row r="42" spans="2:8" ht="12.75">
      <c r="B42" s="404" t="s">
        <v>162</v>
      </c>
      <c r="C42" s="405"/>
      <c r="D42" s="406"/>
      <c r="E42" s="400"/>
      <c r="F42" s="400"/>
      <c r="G42" s="420"/>
      <c r="H42" s="420"/>
    </row>
    <row r="43" spans="2:8" ht="12.75">
      <c r="B43" s="390"/>
      <c r="C43" s="407"/>
      <c r="D43" s="391"/>
      <c r="E43" s="411"/>
      <c r="F43" s="411"/>
      <c r="G43" s="401"/>
      <c r="H43" s="402"/>
    </row>
    <row r="44" spans="7:8" ht="12.75">
      <c r="G44" s="5" t="s">
        <v>7</v>
      </c>
      <c r="H44" s="5"/>
    </row>
    <row r="45" spans="6:8" ht="12.75">
      <c r="F45" s="4"/>
      <c r="G45" s="112" t="s">
        <v>439</v>
      </c>
      <c r="H45" s="5"/>
    </row>
    <row r="46" spans="2:8" ht="12.75">
      <c r="B46" s="102" t="s">
        <v>163</v>
      </c>
      <c r="D46" s="403" t="s">
        <v>40</v>
      </c>
      <c r="E46" s="403"/>
      <c r="F46" s="117"/>
      <c r="G46" s="118"/>
      <c r="H46" s="118"/>
    </row>
    <row r="47" spans="2:8" ht="12.75">
      <c r="B47" s="4" t="s">
        <v>520</v>
      </c>
      <c r="C47" s="4"/>
      <c r="D47" s="116"/>
      <c r="E47" s="116"/>
      <c r="F47" s="116"/>
      <c r="G47" s="116"/>
      <c r="H47" s="116"/>
    </row>
    <row r="48" spans="3:4" ht="12.75">
      <c r="C48" s="4"/>
      <c r="D48" s="4"/>
    </row>
    <row r="49" spans="2:4" ht="12.75">
      <c r="B49" s="4"/>
      <c r="C49" s="4"/>
      <c r="D49" s="11" t="s">
        <v>8</v>
      </c>
    </row>
  </sheetData>
  <sheetProtection/>
  <mergeCells count="44">
    <mergeCell ref="E42:F42"/>
    <mergeCell ref="D27:E27"/>
    <mergeCell ref="B25:G25"/>
    <mergeCell ref="D26:E26"/>
    <mergeCell ref="E35:F35"/>
    <mergeCell ref="D28:E28"/>
    <mergeCell ref="D29:E29"/>
    <mergeCell ref="D31:E31"/>
    <mergeCell ref="G35:H35"/>
    <mergeCell ref="E38:F38"/>
    <mergeCell ref="G40:H40"/>
    <mergeCell ref="G41:H41"/>
    <mergeCell ref="D24:E24"/>
    <mergeCell ref="G39:H39"/>
    <mergeCell ref="D32:E32"/>
    <mergeCell ref="D20:E20"/>
    <mergeCell ref="E34:G34"/>
    <mergeCell ref="D21:E21"/>
    <mergeCell ref="G42:H42"/>
    <mergeCell ref="B38:D38"/>
    <mergeCell ref="B32:C32"/>
    <mergeCell ref="G38:H38"/>
    <mergeCell ref="G37:H37"/>
    <mergeCell ref="B35:D35"/>
    <mergeCell ref="E41:F41"/>
    <mergeCell ref="E43:F43"/>
    <mergeCell ref="B40:D40"/>
    <mergeCell ref="E40:F40"/>
    <mergeCell ref="B6:G6"/>
    <mergeCell ref="B7:G7"/>
    <mergeCell ref="E17:G17"/>
    <mergeCell ref="B18:G18"/>
    <mergeCell ref="D19:E19"/>
    <mergeCell ref="B37:D37"/>
    <mergeCell ref="D22:E22"/>
    <mergeCell ref="E37:F37"/>
    <mergeCell ref="D30:E30"/>
    <mergeCell ref="D23:E23"/>
    <mergeCell ref="G43:H43"/>
    <mergeCell ref="D46:E46"/>
    <mergeCell ref="B42:D42"/>
    <mergeCell ref="B43:D43"/>
    <mergeCell ref="E39:F39"/>
    <mergeCell ref="B39:D3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49.57421875" style="0" customWidth="1"/>
    <col min="3" max="3" width="6.57421875" style="0" customWidth="1"/>
    <col min="4" max="5" width="15.8515625" style="0" customWidth="1"/>
  </cols>
  <sheetData>
    <row r="1" spans="1:2" ht="12.75">
      <c r="A1" s="4" t="s">
        <v>536</v>
      </c>
      <c r="B1" s="4"/>
    </row>
    <row r="2" spans="1:2" ht="12.75">
      <c r="A2" s="4" t="s">
        <v>534</v>
      </c>
      <c r="B2" s="4"/>
    </row>
    <row r="3" spans="1:2" ht="12.75">
      <c r="A3" s="4" t="s">
        <v>327</v>
      </c>
      <c r="B3" s="4"/>
    </row>
    <row r="4" spans="1:2" ht="12.75">
      <c r="A4" s="4" t="s">
        <v>328</v>
      </c>
      <c r="B4" s="4"/>
    </row>
    <row r="5" spans="2:3" ht="12.75">
      <c r="B5" s="4"/>
      <c r="C5" s="4"/>
    </row>
    <row r="6" spans="2:3" ht="12.75">
      <c r="B6" s="4"/>
      <c r="C6" s="4"/>
    </row>
    <row r="7" spans="1:5" ht="12.75">
      <c r="A7" s="268" t="s">
        <v>165</v>
      </c>
      <c r="B7" s="268"/>
      <c r="C7" s="268"/>
      <c r="D7" s="268"/>
      <c r="E7" s="268"/>
    </row>
    <row r="8" spans="1:5" ht="14.25" customHeight="1">
      <c r="A8" s="269" t="s">
        <v>166</v>
      </c>
      <c r="B8" s="269"/>
      <c r="C8" s="269"/>
      <c r="D8" s="269"/>
      <c r="E8" s="269"/>
    </row>
    <row r="9" spans="1:5" ht="14.25" customHeight="1">
      <c r="A9" s="269" t="s">
        <v>518</v>
      </c>
      <c r="B9" s="269"/>
      <c r="C9" s="269"/>
      <c r="D9" s="269"/>
      <c r="E9" s="269"/>
    </row>
    <row r="10" ht="12.75">
      <c r="E10" s="4" t="s">
        <v>9</v>
      </c>
    </row>
    <row r="11" spans="1:5" ht="33.75">
      <c r="A11" s="106" t="s">
        <v>368</v>
      </c>
      <c r="B11" s="10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5"/>
      <c r="B13" s="26" t="s">
        <v>220</v>
      </c>
      <c r="C13" s="7">
        <v>201</v>
      </c>
      <c r="D13" s="38"/>
      <c r="E13" s="87"/>
    </row>
    <row r="14" spans="1:5" ht="12.75">
      <c r="A14" s="6"/>
      <c r="B14" s="26" t="s">
        <v>377</v>
      </c>
      <c r="C14" s="9" t="s">
        <v>60</v>
      </c>
      <c r="D14" s="29">
        <f>SUM(D15+D16+D17+D18)</f>
        <v>1336778</v>
      </c>
      <c r="E14" s="29">
        <f>SUM(E15:E18)</f>
        <v>0</v>
      </c>
    </row>
    <row r="15" spans="1:8" ht="12.75">
      <c r="A15" s="6">
        <v>700</v>
      </c>
      <c r="B15" s="2" t="s">
        <v>167</v>
      </c>
      <c r="C15" s="9" t="s">
        <v>61</v>
      </c>
      <c r="D15" s="39">
        <v>476665</v>
      </c>
      <c r="E15" s="39"/>
      <c r="H15" s="35"/>
    </row>
    <row r="16" spans="1:5" ht="12.75">
      <c r="A16" s="6">
        <v>701</v>
      </c>
      <c r="B16" s="107" t="s">
        <v>369</v>
      </c>
      <c r="C16" s="9" t="s">
        <v>62</v>
      </c>
      <c r="D16" s="39">
        <f>912685-52573+1</f>
        <v>860113</v>
      </c>
      <c r="E16" s="39"/>
    </row>
    <row r="17" spans="1:5" ht="15.75" customHeight="1">
      <c r="A17" s="6">
        <v>702</v>
      </c>
      <c r="B17" s="107" t="s">
        <v>370</v>
      </c>
      <c r="C17" s="105" t="s">
        <v>63</v>
      </c>
      <c r="D17" s="39"/>
      <c r="E17" s="39"/>
    </row>
    <row r="18" spans="1:5" ht="12.75">
      <c r="A18" s="6">
        <v>709</v>
      </c>
      <c r="B18" s="52" t="s">
        <v>168</v>
      </c>
      <c r="C18" s="9" t="s">
        <v>64</v>
      </c>
      <c r="D18" s="39"/>
      <c r="E18" s="39"/>
    </row>
    <row r="19" spans="1:5" ht="12.75">
      <c r="A19" s="6"/>
      <c r="B19" s="53" t="s">
        <v>371</v>
      </c>
      <c r="C19" s="9" t="s">
        <v>65</v>
      </c>
      <c r="D19" s="39">
        <f>D20+D21</f>
        <v>474449</v>
      </c>
      <c r="E19" s="39">
        <f>SUM(E20:E22)</f>
        <v>0</v>
      </c>
    </row>
    <row r="20" spans="1:5" ht="12.75">
      <c r="A20" s="6">
        <v>710</v>
      </c>
      <c r="B20" s="58" t="s">
        <v>169</v>
      </c>
      <c r="C20" s="9" t="s">
        <v>66</v>
      </c>
      <c r="D20" s="29">
        <v>474449</v>
      </c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8" t="s">
        <v>372</v>
      </c>
      <c r="C22" s="105" t="s">
        <v>68</v>
      </c>
      <c r="D22" s="39"/>
      <c r="E22" s="39"/>
    </row>
    <row r="23" spans="1:5" ht="12.75">
      <c r="A23" s="56">
        <v>73</v>
      </c>
      <c r="B23" s="26" t="s">
        <v>376</v>
      </c>
      <c r="C23" s="105" t="s">
        <v>69</v>
      </c>
      <c r="D23" s="39">
        <f>SUM(D24+D25+D26+D27+D28+D29+D30)</f>
        <v>84119</v>
      </c>
      <c r="E23" s="39">
        <f>SUM(E24:E30)</f>
        <v>0</v>
      </c>
    </row>
    <row r="24" spans="1:5" ht="12.75">
      <c r="A24" s="6">
        <v>600</v>
      </c>
      <c r="B24" s="2" t="s">
        <v>171</v>
      </c>
      <c r="C24" s="105" t="s">
        <v>70</v>
      </c>
      <c r="D24" s="39">
        <v>79439</v>
      </c>
      <c r="E24" s="39"/>
    </row>
    <row r="25" spans="1:5" ht="12.75">
      <c r="A25" s="6">
        <v>601</v>
      </c>
      <c r="B25" s="2" t="s">
        <v>172</v>
      </c>
      <c r="C25" s="105" t="s">
        <v>71</v>
      </c>
      <c r="D25" s="39">
        <v>397</v>
      </c>
      <c r="E25" s="39"/>
    </row>
    <row r="26" spans="1:5" ht="12.75">
      <c r="A26" s="6">
        <v>602</v>
      </c>
      <c r="B26" s="52" t="s">
        <v>173</v>
      </c>
      <c r="C26" s="105" t="s">
        <v>72</v>
      </c>
      <c r="D26" s="39"/>
      <c r="E26" s="39"/>
    </row>
    <row r="27" spans="1:5" ht="12.75">
      <c r="A27" s="6">
        <v>603</v>
      </c>
      <c r="B27" s="2" t="s">
        <v>174</v>
      </c>
      <c r="C27" s="105" t="s">
        <v>73</v>
      </c>
      <c r="D27" s="39"/>
      <c r="E27" s="39"/>
    </row>
    <row r="28" spans="1:5" ht="12.75">
      <c r="A28" s="6">
        <v>605</v>
      </c>
      <c r="B28" s="52" t="s">
        <v>175</v>
      </c>
      <c r="C28" s="105" t="s">
        <v>74</v>
      </c>
      <c r="D28" s="39">
        <v>4119</v>
      </c>
      <c r="E28" s="39"/>
    </row>
    <row r="29" spans="1:5" ht="12.75">
      <c r="A29" s="6">
        <v>607</v>
      </c>
      <c r="B29" s="52" t="s">
        <v>176</v>
      </c>
      <c r="C29" s="105" t="s">
        <v>75</v>
      </c>
      <c r="D29" s="39"/>
      <c r="E29" s="39"/>
    </row>
    <row r="30" spans="1:5" ht="22.5">
      <c r="A30" s="6" t="s">
        <v>178</v>
      </c>
      <c r="B30" s="52" t="s">
        <v>177</v>
      </c>
      <c r="C30" s="105" t="s">
        <v>76</v>
      </c>
      <c r="D30" s="39">
        <f>45+119</f>
        <v>164</v>
      </c>
      <c r="E30" s="39"/>
    </row>
    <row r="31" spans="1:5" ht="12.75">
      <c r="A31" s="6"/>
      <c r="B31" s="26" t="s">
        <v>373</v>
      </c>
      <c r="C31" s="105" t="s">
        <v>77</v>
      </c>
      <c r="D31" s="29">
        <f>SUM(D32+D33+D34)</f>
        <v>187783</v>
      </c>
      <c r="E31" s="29">
        <f>SUM(E32:E34)</f>
        <v>0</v>
      </c>
    </row>
    <row r="32" spans="1:5" ht="12.75">
      <c r="A32" s="6">
        <v>610</v>
      </c>
      <c r="B32" s="2" t="s">
        <v>179</v>
      </c>
      <c r="C32" s="105" t="s">
        <v>78</v>
      </c>
      <c r="D32" s="29">
        <v>187783</v>
      </c>
      <c r="E32" s="29"/>
    </row>
    <row r="33" spans="1:5" ht="12.75">
      <c r="A33" s="6">
        <v>611</v>
      </c>
      <c r="B33" s="104" t="s">
        <v>374</v>
      </c>
      <c r="C33" s="105" t="s">
        <v>79</v>
      </c>
      <c r="D33" s="29"/>
      <c r="E33" s="29"/>
    </row>
    <row r="34" spans="1:5" ht="12.75">
      <c r="A34" s="6">
        <v>619</v>
      </c>
      <c r="B34" s="104" t="s">
        <v>375</v>
      </c>
      <c r="C34" s="105" t="s">
        <v>80</v>
      </c>
      <c r="D34" s="29"/>
      <c r="E34" s="29"/>
    </row>
    <row r="35" spans="1:5" ht="22.5">
      <c r="A35" s="6"/>
      <c r="B35" s="43" t="s">
        <v>378</v>
      </c>
      <c r="C35" s="105" t="s">
        <v>81</v>
      </c>
      <c r="D35" s="29">
        <f>D14+D19-D23-D31</f>
        <v>1539325</v>
      </c>
      <c r="E35" s="29"/>
    </row>
    <row r="36" spans="1:5" ht="12.75">
      <c r="A36" s="6"/>
      <c r="B36" s="104" t="s">
        <v>379</v>
      </c>
      <c r="C36" s="105" t="s">
        <v>82</v>
      </c>
      <c r="D36" s="29"/>
      <c r="E36" s="29">
        <f>SUM(E23+E31-E14)</f>
        <v>0</v>
      </c>
    </row>
    <row r="37" spans="1:5" ht="12.75">
      <c r="A37" s="6"/>
      <c r="B37" s="26" t="s">
        <v>380</v>
      </c>
      <c r="C37" s="105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5" t="s">
        <v>84</v>
      </c>
      <c r="D38" s="29"/>
      <c r="E38" s="29"/>
    </row>
    <row r="39" spans="1:5" ht="12.75">
      <c r="A39" s="6">
        <v>731</v>
      </c>
      <c r="B39" s="3" t="s">
        <v>181</v>
      </c>
      <c r="C39" s="105" t="s">
        <v>85</v>
      </c>
      <c r="D39" s="29"/>
      <c r="E39" s="29"/>
    </row>
    <row r="40" spans="1:5" ht="12.75">
      <c r="A40" s="6"/>
      <c r="B40" s="26" t="s">
        <v>381</v>
      </c>
      <c r="C40" s="105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5" t="s">
        <v>87</v>
      </c>
      <c r="D41" s="29"/>
      <c r="E41" s="29"/>
    </row>
    <row r="42" spans="1:5" ht="12.75">
      <c r="A42" s="57">
        <v>631</v>
      </c>
      <c r="B42" s="2" t="s">
        <v>183</v>
      </c>
      <c r="C42" s="105" t="s">
        <v>88</v>
      </c>
      <c r="D42" s="29"/>
      <c r="E42" s="29"/>
    </row>
    <row r="43" spans="1:5" ht="33.75" customHeight="1">
      <c r="A43" s="6"/>
      <c r="B43" s="43" t="s">
        <v>382</v>
      </c>
      <c r="C43" s="105" t="s">
        <v>89</v>
      </c>
      <c r="D43" s="47">
        <f>D35</f>
        <v>1539325</v>
      </c>
      <c r="E43" s="47">
        <f>E35</f>
        <v>0</v>
      </c>
    </row>
    <row r="44" spans="1:5" ht="22.5">
      <c r="A44" s="6"/>
      <c r="B44" s="107" t="s">
        <v>383</v>
      </c>
      <c r="C44" s="105" t="s">
        <v>90</v>
      </c>
      <c r="D44" s="47">
        <f>D36</f>
        <v>0</v>
      </c>
      <c r="E44" s="47">
        <f>E36-E37</f>
        <v>0</v>
      </c>
    </row>
    <row r="45" spans="1:5" ht="12.75">
      <c r="A45" s="6"/>
      <c r="B45" s="26" t="s">
        <v>184</v>
      </c>
      <c r="C45" s="105" t="s">
        <v>196</v>
      </c>
      <c r="D45" s="47"/>
      <c r="E45" s="47"/>
    </row>
    <row r="46" spans="1:5" ht="12.75">
      <c r="A46" s="6">
        <v>821</v>
      </c>
      <c r="B46" s="2" t="s">
        <v>185</v>
      </c>
      <c r="C46" s="105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5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5" t="s">
        <v>199</v>
      </c>
      <c r="D48" s="29"/>
      <c r="E48" s="29"/>
    </row>
    <row r="49" spans="1:5" ht="27.75" customHeight="1">
      <c r="A49" s="6"/>
      <c r="B49" s="43" t="s">
        <v>384</v>
      </c>
      <c r="C49" s="105" t="s">
        <v>200</v>
      </c>
      <c r="D49" s="29">
        <f>D43</f>
        <v>1539325</v>
      </c>
      <c r="E49" s="29">
        <f>E43</f>
        <v>0</v>
      </c>
    </row>
    <row r="50" spans="1:5" ht="12.75">
      <c r="A50" s="6"/>
      <c r="B50" s="104" t="s">
        <v>385</v>
      </c>
      <c r="C50" s="105" t="s">
        <v>201</v>
      </c>
      <c r="D50" s="29">
        <f>D44</f>
        <v>0</v>
      </c>
      <c r="E50" s="29">
        <f>E44</f>
        <v>0</v>
      </c>
    </row>
    <row r="51" spans="1:5" ht="22.5">
      <c r="A51" s="6"/>
      <c r="B51" s="43" t="s">
        <v>386</v>
      </c>
      <c r="C51" s="105" t="s">
        <v>202</v>
      </c>
      <c r="D51" s="29">
        <f>SUM(D52+D53+D54+D55+D56)</f>
        <v>2317640</v>
      </c>
      <c r="E51" s="29">
        <f>SUM(E52:E56)</f>
        <v>0</v>
      </c>
    </row>
    <row r="52" spans="1:5" ht="12.75">
      <c r="A52" s="6">
        <v>720</v>
      </c>
      <c r="B52" s="2" t="s">
        <v>189</v>
      </c>
      <c r="C52" s="105" t="s">
        <v>203</v>
      </c>
      <c r="D52" s="29">
        <v>2317640</v>
      </c>
      <c r="E52" s="29"/>
    </row>
    <row r="53" spans="1:5" ht="22.5">
      <c r="A53" s="6">
        <v>721</v>
      </c>
      <c r="B53" s="54" t="s">
        <v>190</v>
      </c>
      <c r="C53" s="105" t="s">
        <v>204</v>
      </c>
      <c r="D53" s="29"/>
      <c r="E53" s="29"/>
    </row>
    <row r="54" spans="1:5" ht="22.5">
      <c r="A54" s="6">
        <v>722</v>
      </c>
      <c r="B54" s="54" t="s">
        <v>191</v>
      </c>
      <c r="C54" s="105" t="s">
        <v>205</v>
      </c>
      <c r="D54" s="29"/>
      <c r="E54" s="29"/>
    </row>
    <row r="55" spans="1:5" ht="12.75">
      <c r="A55" s="57">
        <v>723</v>
      </c>
      <c r="B55" s="54" t="s">
        <v>387</v>
      </c>
      <c r="C55" s="105" t="s">
        <v>206</v>
      </c>
      <c r="D55" s="29"/>
      <c r="E55" s="29"/>
    </row>
    <row r="56" spans="1:5" ht="12.75">
      <c r="A56" s="6">
        <v>729</v>
      </c>
      <c r="B56" s="104" t="s">
        <v>388</v>
      </c>
      <c r="C56" s="105" t="s">
        <v>207</v>
      </c>
      <c r="D56" s="29"/>
      <c r="E56" s="29"/>
    </row>
    <row r="57" spans="1:5" ht="12.75">
      <c r="A57" s="6"/>
      <c r="B57" s="43" t="s">
        <v>389</v>
      </c>
      <c r="C57" s="105" t="s">
        <v>208</v>
      </c>
      <c r="D57" s="29">
        <f>SUM(D58+D59+D60+D61+D62)</f>
        <v>4267914</v>
      </c>
      <c r="E57" s="29">
        <f>SUM(E58:E62)</f>
        <v>0</v>
      </c>
    </row>
    <row r="58" spans="1:5" ht="12.75">
      <c r="A58" s="6">
        <v>620</v>
      </c>
      <c r="B58" s="54" t="s">
        <v>192</v>
      </c>
      <c r="C58" s="105" t="s">
        <v>209</v>
      </c>
      <c r="D58" s="29">
        <v>4267914</v>
      </c>
      <c r="E58" s="29"/>
    </row>
    <row r="59" spans="1:5" ht="22.5">
      <c r="A59" s="57">
        <v>621</v>
      </c>
      <c r="B59" s="54" t="s">
        <v>193</v>
      </c>
      <c r="C59" s="105" t="s">
        <v>210</v>
      </c>
      <c r="D59" s="29"/>
      <c r="E59" s="29"/>
    </row>
    <row r="60" spans="1:5" ht="22.5">
      <c r="A60" s="6">
        <v>622</v>
      </c>
      <c r="B60" s="54" t="s">
        <v>390</v>
      </c>
      <c r="C60" s="105" t="s">
        <v>211</v>
      </c>
      <c r="D60" s="29"/>
      <c r="E60" s="29"/>
    </row>
    <row r="61" spans="1:5" ht="12.75">
      <c r="A61" s="6">
        <v>623</v>
      </c>
      <c r="B61" s="54" t="s">
        <v>391</v>
      </c>
      <c r="C61" s="105" t="s">
        <v>212</v>
      </c>
      <c r="D61" s="29"/>
      <c r="E61" s="29"/>
    </row>
    <row r="62" spans="1:5" ht="12.75">
      <c r="A62" s="6">
        <v>629</v>
      </c>
      <c r="B62" s="54" t="s">
        <v>392</v>
      </c>
      <c r="C62" s="105" t="s">
        <v>213</v>
      </c>
      <c r="D62" s="29"/>
      <c r="E62" s="29"/>
    </row>
    <row r="63" spans="1:5" ht="22.5">
      <c r="A63" s="57"/>
      <c r="B63" s="43" t="s">
        <v>393</v>
      </c>
      <c r="C63" s="105" t="s">
        <v>214</v>
      </c>
      <c r="D63" s="29"/>
      <c r="E63" s="29"/>
    </row>
    <row r="64" spans="1:5" ht="12.75">
      <c r="A64" s="6"/>
      <c r="B64" s="54" t="s">
        <v>394</v>
      </c>
      <c r="C64" s="105" t="s">
        <v>215</v>
      </c>
      <c r="D64" s="29">
        <f>SUM(D57-D51)</f>
        <v>1950274</v>
      </c>
      <c r="E64" s="29">
        <f>E57-E51</f>
        <v>0</v>
      </c>
    </row>
    <row r="65" spans="1:5" ht="33.75">
      <c r="A65" s="6"/>
      <c r="B65" s="43" t="s">
        <v>395</v>
      </c>
      <c r="C65" s="105" t="s">
        <v>216</v>
      </c>
      <c r="D65" s="29"/>
      <c r="E65" s="29"/>
    </row>
    <row r="66" spans="1:5" ht="12.75">
      <c r="A66" s="6"/>
      <c r="B66" s="54" t="s">
        <v>396</v>
      </c>
      <c r="C66" s="105" t="s">
        <v>217</v>
      </c>
      <c r="D66" s="29">
        <f>D64-D49</f>
        <v>410949</v>
      </c>
      <c r="E66" s="29">
        <f>SUM(E50+E64)</f>
        <v>0</v>
      </c>
    </row>
    <row r="67" spans="1:5" ht="12.75">
      <c r="A67" s="6"/>
      <c r="B67" s="54" t="s">
        <v>194</v>
      </c>
      <c r="C67" s="105" t="s">
        <v>218</v>
      </c>
      <c r="D67" s="29">
        <f>SUM(D49/'bilans stanja'!E77)</f>
        <v>0.011422697587438262</v>
      </c>
      <c r="E67" s="29"/>
    </row>
    <row r="68" spans="1:5" ht="12.75">
      <c r="A68" s="57"/>
      <c r="B68" s="54" t="s">
        <v>195</v>
      </c>
      <c r="C68" s="105" t="s">
        <v>219</v>
      </c>
      <c r="D68" s="29">
        <v>0</v>
      </c>
      <c r="E68" s="29"/>
    </row>
    <row r="69" spans="5:10" ht="12.75">
      <c r="E69" s="45"/>
      <c r="F69" s="4"/>
      <c r="G69" s="4"/>
      <c r="H69" s="4"/>
      <c r="I69" s="4"/>
      <c r="J69" s="4"/>
    </row>
    <row r="70" spans="1:10" ht="26.25" customHeight="1">
      <c r="A70" s="4" t="s">
        <v>163</v>
      </c>
      <c r="B70" s="270" t="s">
        <v>164</v>
      </c>
      <c r="C70" s="270"/>
      <c r="D70" s="271" t="s">
        <v>367</v>
      </c>
      <c r="E70" s="272"/>
      <c r="F70" s="4"/>
      <c r="G70" s="4"/>
      <c r="H70" s="4"/>
      <c r="I70" s="4"/>
      <c r="J70" s="4"/>
    </row>
    <row r="71" spans="1:10" ht="12.75">
      <c r="A71" s="4" t="s">
        <v>514</v>
      </c>
      <c r="F71" s="4"/>
      <c r="G71" s="4"/>
      <c r="H71" s="4"/>
      <c r="I71" s="4"/>
      <c r="J71" s="4"/>
    </row>
    <row r="72" spans="4:10" ht="12.75">
      <c r="D72" s="50"/>
      <c r="E72" s="51"/>
      <c r="F72" s="4"/>
      <c r="G72" s="4"/>
      <c r="H72" s="4"/>
      <c r="I72" s="4"/>
      <c r="J72" s="4"/>
    </row>
    <row r="73" spans="4:10" ht="12.75">
      <c r="D73" s="44"/>
      <c r="E73" s="45"/>
      <c r="F73" s="4"/>
      <c r="G73" s="4"/>
      <c r="H73" s="4"/>
      <c r="I73" s="4"/>
      <c r="J73" s="4"/>
    </row>
    <row r="77" ht="12.75">
      <c r="D77" s="69"/>
    </row>
    <row r="78" ht="12.75">
      <c r="D78" s="69"/>
    </row>
    <row r="79" ht="12.75">
      <c r="D79" s="69"/>
    </row>
    <row r="80" ht="12.75">
      <c r="D80" s="69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536</v>
      </c>
      <c r="B1" s="4"/>
    </row>
    <row r="2" spans="1:2" ht="12.75">
      <c r="A2" s="4" t="s">
        <v>534</v>
      </c>
      <c r="B2" s="4"/>
    </row>
    <row r="3" spans="1:2" ht="12.75">
      <c r="A3" s="4" t="s">
        <v>327</v>
      </c>
      <c r="B3" s="4"/>
    </row>
    <row r="4" spans="1:2" ht="12.75">
      <c r="A4" s="4" t="s">
        <v>328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268" t="s">
        <v>11</v>
      </c>
      <c r="B8" s="268"/>
      <c r="C8" s="268"/>
      <c r="D8" s="268"/>
      <c r="E8" s="268"/>
    </row>
    <row r="9" spans="1:5" ht="12.75">
      <c r="A9" s="268" t="s">
        <v>519</v>
      </c>
      <c r="B9" s="268"/>
      <c r="C9" s="268"/>
      <c r="D9" s="268"/>
      <c r="E9" s="268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8">
        <f>SUM(D14+D15+D16)</f>
        <v>-1960693</v>
      </c>
      <c r="E13" s="38">
        <f>SUM(E14:E17)</f>
        <v>0</v>
      </c>
    </row>
    <row r="14" spans="1:5" ht="12.75">
      <c r="A14" s="7">
        <v>2</v>
      </c>
      <c r="B14" s="2" t="s">
        <v>10</v>
      </c>
      <c r="C14" s="7">
        <v>302</v>
      </c>
      <c r="D14" s="29">
        <f>'bilans uspjeha'!D43</f>
        <v>1539325</v>
      </c>
      <c r="E14" s="29"/>
    </row>
    <row r="15" spans="1:7" ht="12.75">
      <c r="A15" s="7">
        <v>3</v>
      </c>
      <c r="B15" s="2" t="s">
        <v>92</v>
      </c>
      <c r="C15" s="7">
        <v>303</v>
      </c>
      <c r="D15" s="29">
        <f>'bilans stanja'!E76</f>
        <v>-1950274</v>
      </c>
      <c r="E15" s="29"/>
      <c r="G15" s="31"/>
    </row>
    <row r="16" spans="1:5" ht="12.75">
      <c r="A16" s="7">
        <v>4</v>
      </c>
      <c r="B16" s="3" t="s">
        <v>93</v>
      </c>
      <c r="C16" s="7">
        <v>304</v>
      </c>
      <c r="D16" s="29">
        <f>'bilans stanja'!E64</f>
        <v>-1549744</v>
      </c>
      <c r="E16" s="29"/>
    </row>
    <row r="17" spans="1:5" ht="12.75">
      <c r="A17" s="7">
        <v>5</v>
      </c>
      <c r="B17" s="109" t="s">
        <v>397</v>
      </c>
      <c r="C17" s="7">
        <v>305</v>
      </c>
      <c r="D17" s="29"/>
      <c r="E17" s="29">
        <v>0</v>
      </c>
    </row>
    <row r="18" spans="1:5" ht="22.5">
      <c r="A18" s="7">
        <v>6</v>
      </c>
      <c r="B18" s="110" t="s">
        <v>398</v>
      </c>
      <c r="C18" s="7">
        <v>306</v>
      </c>
      <c r="D18" s="29"/>
      <c r="E18" s="29"/>
    </row>
    <row r="19" spans="1:8" ht="22.5">
      <c r="A19" s="7">
        <v>7</v>
      </c>
      <c r="B19" s="27" t="s">
        <v>399</v>
      </c>
      <c r="C19" s="7">
        <v>307</v>
      </c>
      <c r="D19" s="29"/>
      <c r="E19" s="29">
        <f>E20-E21</f>
        <v>0</v>
      </c>
      <c r="G19" s="31"/>
      <c r="H19" s="31"/>
    </row>
    <row r="20" spans="1:5" ht="12.75">
      <c r="A20" s="7">
        <v>8</v>
      </c>
      <c r="B20" s="104" t="s">
        <v>400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22" t="s">
        <v>521</v>
      </c>
      <c r="C22" s="7"/>
      <c r="D22" s="29"/>
      <c r="E22" s="29"/>
    </row>
    <row r="23" spans="1:5" ht="15.75" customHeight="1">
      <c r="A23" s="7"/>
      <c r="B23" s="223" t="s">
        <v>522</v>
      </c>
      <c r="C23" s="7"/>
      <c r="D23" s="29"/>
      <c r="E23" s="29"/>
    </row>
    <row r="24" spans="1:5" ht="15" customHeight="1">
      <c r="A24" s="7"/>
      <c r="B24" s="223" t="s">
        <v>523</v>
      </c>
      <c r="C24" s="7"/>
      <c r="D24" s="29"/>
      <c r="E24" s="29"/>
    </row>
    <row r="25" spans="1:5" ht="12.75">
      <c r="A25" s="7">
        <v>10</v>
      </c>
      <c r="B25" s="104" t="s">
        <v>401</v>
      </c>
      <c r="C25" s="7">
        <v>310</v>
      </c>
      <c r="D25" s="29"/>
      <c r="E25" s="29"/>
    </row>
    <row r="26" spans="1:5" ht="12.75">
      <c r="A26" s="7">
        <v>11</v>
      </c>
      <c r="B26" s="26" t="s">
        <v>402</v>
      </c>
      <c r="C26" s="7">
        <v>311</v>
      </c>
      <c r="D26" s="29">
        <f>SUM(D13)</f>
        <v>-1960693</v>
      </c>
      <c r="E26" s="29">
        <f>E13+E20-E21</f>
        <v>0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v>22079659</v>
      </c>
      <c r="E28" s="29"/>
      <c r="G28" s="31"/>
      <c r="H28" s="31"/>
    </row>
    <row r="29" spans="1:5" ht="12.75">
      <c r="A29" s="7">
        <v>14</v>
      </c>
      <c r="B29" s="2" t="s">
        <v>97</v>
      </c>
      <c r="C29" s="7">
        <v>314</v>
      </c>
      <c r="D29" s="29">
        <f>SUM('bilans stanja'!E54)</f>
        <v>20118966</v>
      </c>
      <c r="E29" s="29"/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f>'bilans stanja'!E77</f>
        <v>134760199</v>
      </c>
      <c r="E31" s="29"/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134760199</v>
      </c>
      <c r="E34" s="29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5" t="s">
        <v>163</v>
      </c>
      <c r="B37" s="270" t="s">
        <v>164</v>
      </c>
      <c r="C37" s="270"/>
      <c r="D37" s="271" t="s">
        <v>367</v>
      </c>
      <c r="E37" s="272"/>
      <c r="F37" s="4"/>
      <c r="G37" s="4"/>
      <c r="H37" s="4"/>
      <c r="I37" s="4"/>
      <c r="J37" s="4"/>
    </row>
    <row r="38" spans="1:10" ht="12.75">
      <c r="A38" s="4" t="s">
        <v>520</v>
      </c>
      <c r="F38" s="4"/>
      <c r="G38" s="4"/>
      <c r="H38" s="4"/>
      <c r="I38" s="4"/>
      <c r="J38" s="4"/>
    </row>
    <row r="39" spans="2:10" ht="12.75">
      <c r="B39" s="49"/>
      <c r="D39" s="50"/>
      <c r="E39" s="51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H11" sqref="H11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536</v>
      </c>
      <c r="B1" s="4"/>
    </row>
    <row r="2" spans="1:2" ht="12.75">
      <c r="A2" s="4" t="s">
        <v>534</v>
      </c>
      <c r="B2" s="4"/>
    </row>
    <row r="3" spans="1:2" ht="12.75">
      <c r="A3" s="4" t="s">
        <v>327</v>
      </c>
      <c r="B3" s="4"/>
    </row>
    <row r="4" spans="1:2" ht="12.75">
      <c r="A4" s="4" t="s">
        <v>328</v>
      </c>
      <c r="B4" s="4"/>
    </row>
    <row r="5" ht="12.75">
      <c r="B5" s="113"/>
    </row>
    <row r="6" spans="1:5" ht="12.75">
      <c r="A6" s="268" t="s">
        <v>13</v>
      </c>
      <c r="B6" s="268"/>
      <c r="C6" s="268"/>
      <c r="D6" s="268"/>
      <c r="E6" s="268"/>
    </row>
    <row r="7" spans="1:5" ht="12.75">
      <c r="A7" s="269" t="s">
        <v>403</v>
      </c>
      <c r="B7" s="269"/>
      <c r="C7" s="269"/>
      <c r="D7" s="269"/>
      <c r="E7" s="269"/>
    </row>
    <row r="8" spans="1:5" ht="12.75">
      <c r="A8" s="276" t="s">
        <v>524</v>
      </c>
      <c r="B8" s="277"/>
      <c r="C8" s="277"/>
      <c r="D8" s="277"/>
      <c r="E8" s="277"/>
    </row>
    <row r="9" ht="12.75">
      <c r="E9" s="4"/>
    </row>
    <row r="10" spans="1:5" ht="12.75" customHeight="1">
      <c r="A10" s="275"/>
      <c r="B10" s="274" t="s">
        <v>103</v>
      </c>
      <c r="C10" s="280" t="s">
        <v>1</v>
      </c>
      <c r="D10" s="278" t="s">
        <v>104</v>
      </c>
      <c r="E10" s="279"/>
    </row>
    <row r="11" spans="1:5" ht="12.75">
      <c r="A11" s="275"/>
      <c r="B11" s="274"/>
      <c r="C11" s="281"/>
      <c r="D11" s="75" t="s">
        <v>2</v>
      </c>
      <c r="E11" s="75" t="s">
        <v>3</v>
      </c>
    </row>
    <row r="12" spans="1:5" ht="12.75">
      <c r="A12" s="59"/>
      <c r="B12" s="7">
        <v>1</v>
      </c>
      <c r="C12" s="7">
        <v>2</v>
      </c>
      <c r="D12" s="7">
        <v>3</v>
      </c>
      <c r="E12" s="7">
        <v>4</v>
      </c>
    </row>
    <row r="13" spans="1:5" ht="22.5">
      <c r="A13" s="59"/>
      <c r="B13" s="43" t="s">
        <v>406</v>
      </c>
      <c r="C13" s="7">
        <v>401</v>
      </c>
      <c r="D13" s="38">
        <f>SUM(D14+D15+D16+D17+D18)</f>
        <v>3749874</v>
      </c>
      <c r="E13" s="38">
        <f>SUM(E14:E18)</f>
        <v>0</v>
      </c>
    </row>
    <row r="14" spans="1:5" ht="12.75">
      <c r="A14" s="59"/>
      <c r="B14" s="3" t="s">
        <v>14</v>
      </c>
      <c r="C14" s="7">
        <v>402</v>
      </c>
      <c r="D14" s="62">
        <v>319024</v>
      </c>
      <c r="E14" s="62"/>
    </row>
    <row r="15" spans="1:5" ht="12.75">
      <c r="A15" s="59"/>
      <c r="B15" s="3" t="s">
        <v>404</v>
      </c>
      <c r="C15" s="7">
        <v>403</v>
      </c>
      <c r="D15" s="48">
        <v>309494</v>
      </c>
      <c r="E15" s="48"/>
    </row>
    <row r="16" spans="1:5" ht="12.75">
      <c r="A16" s="59"/>
      <c r="B16" s="3" t="s">
        <v>15</v>
      </c>
      <c r="C16" s="7">
        <v>404</v>
      </c>
      <c r="D16" s="48">
        <f>888788</f>
        <v>888788</v>
      </c>
      <c r="E16" s="48"/>
    </row>
    <row r="17" spans="1:5" ht="12.75">
      <c r="A17" s="59"/>
      <c r="B17" s="58" t="s">
        <v>16</v>
      </c>
      <c r="C17" s="7">
        <v>405</v>
      </c>
      <c r="D17" s="48"/>
      <c r="E17" s="48"/>
    </row>
    <row r="18" spans="1:5" ht="12.75">
      <c r="A18" s="59"/>
      <c r="B18" s="3" t="s">
        <v>17</v>
      </c>
      <c r="C18" s="7">
        <v>406</v>
      </c>
      <c r="D18" s="48">
        <v>2232568</v>
      </c>
      <c r="E18" s="48"/>
    </row>
    <row r="19" spans="1:5" ht="12.75">
      <c r="A19" s="59"/>
      <c r="B19" s="71" t="s">
        <v>405</v>
      </c>
      <c r="C19" s="72">
        <v>407</v>
      </c>
      <c r="D19" s="73">
        <f>SUM(D20+D21+D22+D23+D24+D25+D26+D27+D28+D29+D30)</f>
        <v>2206513</v>
      </c>
      <c r="E19" s="73">
        <f>SUM(E20:E30)</f>
        <v>0</v>
      </c>
    </row>
    <row r="20" spans="1:5" ht="12.75">
      <c r="A20" s="59"/>
      <c r="B20" s="3" t="s">
        <v>18</v>
      </c>
      <c r="C20" s="7">
        <v>408</v>
      </c>
      <c r="D20" s="48">
        <v>148294</v>
      </c>
      <c r="E20" s="48"/>
    </row>
    <row r="21" spans="1:5" ht="12.75">
      <c r="A21" s="59"/>
      <c r="B21" s="3" t="s">
        <v>19</v>
      </c>
      <c r="C21" s="7">
        <v>409</v>
      </c>
      <c r="D21" s="48"/>
      <c r="E21" s="48"/>
    </row>
    <row r="22" spans="1:5" ht="12.75">
      <c r="A22" s="59"/>
      <c r="B22" s="3" t="s">
        <v>20</v>
      </c>
      <c r="C22" s="7">
        <v>410</v>
      </c>
      <c r="D22" s="48">
        <v>792609</v>
      </c>
      <c r="E22" s="48"/>
    </row>
    <row r="23" spans="1:5" ht="12.75">
      <c r="A23" s="59"/>
      <c r="B23" s="3" t="s">
        <v>21</v>
      </c>
      <c r="C23" s="7">
        <v>411</v>
      </c>
      <c r="D23" s="48">
        <v>1263405</v>
      </c>
      <c r="E23" s="48"/>
    </row>
    <row r="24" spans="1:5" ht="12.75">
      <c r="A24" s="59"/>
      <c r="B24" s="3" t="s">
        <v>22</v>
      </c>
      <c r="C24" s="7">
        <v>412</v>
      </c>
      <c r="D24" s="48"/>
      <c r="E24" s="48"/>
    </row>
    <row r="25" spans="1:5" ht="12.75">
      <c r="A25" s="59"/>
      <c r="B25" s="3" t="s">
        <v>23</v>
      </c>
      <c r="C25" s="7">
        <v>413</v>
      </c>
      <c r="D25" s="48">
        <v>397</v>
      </c>
      <c r="E25" s="48"/>
    </row>
    <row r="26" spans="1:5" ht="12.75">
      <c r="A26" s="59"/>
      <c r="B26" s="3" t="s">
        <v>24</v>
      </c>
      <c r="C26" s="7">
        <v>414</v>
      </c>
      <c r="D26" s="48"/>
      <c r="E26" s="48"/>
    </row>
    <row r="27" spans="1:5" ht="12.75">
      <c r="A27" s="59"/>
      <c r="B27" s="3" t="s">
        <v>25</v>
      </c>
      <c r="C27" s="7">
        <v>415</v>
      </c>
      <c r="D27" s="48">
        <v>1644</v>
      </c>
      <c r="E27" s="48"/>
    </row>
    <row r="28" spans="1:5" ht="12.75">
      <c r="A28" s="59"/>
      <c r="B28" s="3" t="s">
        <v>26</v>
      </c>
      <c r="C28" s="61">
        <v>416</v>
      </c>
      <c r="D28" s="48">
        <f>45+119</f>
        <v>164</v>
      </c>
      <c r="E28" s="48"/>
    </row>
    <row r="29" spans="1:5" ht="12.75">
      <c r="A29" s="59"/>
      <c r="B29" s="3" t="s">
        <v>27</v>
      </c>
      <c r="C29" s="7">
        <v>417</v>
      </c>
      <c r="D29" s="48"/>
      <c r="E29" s="48"/>
    </row>
    <row r="30" spans="1:5" ht="12.75">
      <c r="A30" s="59"/>
      <c r="B30" s="3" t="s">
        <v>28</v>
      </c>
      <c r="C30" s="7">
        <v>418</v>
      </c>
      <c r="D30" s="48"/>
      <c r="E30" s="48"/>
    </row>
    <row r="31" spans="1:5" ht="13.5" customHeight="1">
      <c r="A31" s="59"/>
      <c r="B31" s="74" t="s">
        <v>407</v>
      </c>
      <c r="C31" s="72">
        <v>419</v>
      </c>
      <c r="D31" s="73">
        <f>D13-D19</f>
        <v>1543361</v>
      </c>
      <c r="E31" s="73">
        <f>SUM(E13-E19)</f>
        <v>0</v>
      </c>
    </row>
    <row r="32" spans="1:5" ht="12.75">
      <c r="A32" s="59"/>
      <c r="B32" s="115" t="s">
        <v>408</v>
      </c>
      <c r="C32" s="72">
        <v>420</v>
      </c>
      <c r="D32" s="73">
        <v>0</v>
      </c>
      <c r="E32" s="73">
        <v>0</v>
      </c>
    </row>
    <row r="33" spans="1:5" ht="22.5">
      <c r="A33" s="59"/>
      <c r="B33" s="74" t="s">
        <v>409</v>
      </c>
      <c r="C33" s="7">
        <v>421</v>
      </c>
      <c r="D33" s="40"/>
      <c r="E33" s="40">
        <f>E34+E36</f>
        <v>0</v>
      </c>
    </row>
    <row r="34" spans="1:5" ht="12.75">
      <c r="A34" s="59"/>
      <c r="B34" s="3" t="s">
        <v>410</v>
      </c>
      <c r="C34" s="7">
        <v>422</v>
      </c>
      <c r="D34" s="48"/>
      <c r="E34" s="48"/>
    </row>
    <row r="35" spans="1:5" ht="22.5">
      <c r="A35" s="59"/>
      <c r="B35" s="224" t="s">
        <v>525</v>
      </c>
      <c r="C35" s="7"/>
      <c r="D35" s="48"/>
      <c r="E35" s="48"/>
    </row>
    <row r="36" spans="1:5" ht="12.75">
      <c r="A36" s="59"/>
      <c r="B36" s="3" t="s">
        <v>411</v>
      </c>
      <c r="C36" s="7">
        <v>423</v>
      </c>
      <c r="D36" s="62"/>
      <c r="E36" s="62"/>
    </row>
    <row r="37" spans="1:5" ht="12.75">
      <c r="A37" s="59"/>
      <c r="B37" s="54" t="s">
        <v>412</v>
      </c>
      <c r="C37" s="7">
        <v>424</v>
      </c>
      <c r="D37" s="63"/>
      <c r="E37" s="63">
        <f>SUM(E38:E41)</f>
        <v>0</v>
      </c>
    </row>
    <row r="38" spans="1:5" ht="12.75">
      <c r="A38" s="59"/>
      <c r="B38" s="3" t="s">
        <v>413</v>
      </c>
      <c r="C38" s="61">
        <v>425</v>
      </c>
      <c r="D38" s="48"/>
      <c r="E38" s="48"/>
    </row>
    <row r="39" spans="1:5" ht="12.75">
      <c r="A39" s="59"/>
      <c r="B39" s="3" t="s">
        <v>29</v>
      </c>
      <c r="C39" s="7">
        <v>426</v>
      </c>
      <c r="D39" s="48"/>
      <c r="E39" s="48"/>
    </row>
    <row r="40" spans="1:5" ht="12.75">
      <c r="A40" s="59"/>
      <c r="B40" s="58" t="s">
        <v>414</v>
      </c>
      <c r="C40" s="7">
        <v>427</v>
      </c>
      <c r="D40" s="48"/>
      <c r="E40" s="48"/>
    </row>
    <row r="41" spans="1:5" ht="12.75">
      <c r="A41" s="59"/>
      <c r="B41" s="3" t="s">
        <v>415</v>
      </c>
      <c r="C41" s="7">
        <v>428</v>
      </c>
      <c r="D41" s="48"/>
      <c r="E41" s="48"/>
    </row>
    <row r="42" spans="1:5" ht="22.5">
      <c r="A42" s="59"/>
      <c r="B42" s="224" t="s">
        <v>526</v>
      </c>
      <c r="C42" s="7"/>
      <c r="D42" s="48"/>
      <c r="E42" s="48"/>
    </row>
    <row r="43" spans="1:5" ht="12.75">
      <c r="A43" s="59"/>
      <c r="B43" s="54" t="s">
        <v>416</v>
      </c>
      <c r="C43" s="7">
        <v>429</v>
      </c>
      <c r="D43" s="48"/>
      <c r="E43" s="48">
        <f>E33-E37</f>
        <v>0</v>
      </c>
    </row>
    <row r="44" spans="1:5" ht="12.75">
      <c r="A44" s="59"/>
      <c r="B44" s="54" t="s">
        <v>417</v>
      </c>
      <c r="C44" s="7">
        <v>430</v>
      </c>
      <c r="D44" s="48"/>
      <c r="E44" s="48">
        <f>E37-E33</f>
        <v>0</v>
      </c>
    </row>
    <row r="45" spans="1:5" ht="12.75">
      <c r="A45" s="59"/>
      <c r="B45" s="43" t="s">
        <v>30</v>
      </c>
      <c r="C45" s="7">
        <v>431</v>
      </c>
      <c r="D45" s="62">
        <f>SUM(D13)</f>
        <v>3749874</v>
      </c>
      <c r="E45" s="62">
        <f>E13+E33</f>
        <v>0</v>
      </c>
    </row>
    <row r="46" spans="1:5" ht="12.75">
      <c r="A46" s="59"/>
      <c r="B46" s="43" t="s">
        <v>31</v>
      </c>
      <c r="C46" s="7">
        <v>432</v>
      </c>
      <c r="D46" s="62">
        <f>SUM(D19)</f>
        <v>2206513</v>
      </c>
      <c r="E46" s="62">
        <f>E19+E37</f>
        <v>0</v>
      </c>
    </row>
    <row r="47" spans="1:5" ht="12.75">
      <c r="A47" s="59"/>
      <c r="B47" s="43" t="s">
        <v>32</v>
      </c>
      <c r="C47" s="7">
        <v>433</v>
      </c>
      <c r="D47" s="62">
        <f>D45-D46</f>
        <v>1543361</v>
      </c>
      <c r="E47" s="62">
        <f>SUM(E45-E46)</f>
        <v>0</v>
      </c>
    </row>
    <row r="48" spans="1:5" ht="12.75">
      <c r="A48" s="59"/>
      <c r="B48" s="43" t="s">
        <v>33</v>
      </c>
      <c r="C48" s="61">
        <v>434</v>
      </c>
      <c r="D48" s="62">
        <v>0</v>
      </c>
      <c r="E48" s="62">
        <v>0</v>
      </c>
    </row>
    <row r="49" spans="1:5" ht="12.75">
      <c r="A49" s="59"/>
      <c r="B49" s="74" t="s">
        <v>34</v>
      </c>
      <c r="C49" s="7">
        <v>435</v>
      </c>
      <c r="D49" s="62">
        <f>SUM(E52)</f>
        <v>0</v>
      </c>
      <c r="E49" s="62"/>
    </row>
    <row r="50" spans="1:5" ht="12.75">
      <c r="A50" s="59"/>
      <c r="B50" s="27" t="s">
        <v>35</v>
      </c>
      <c r="C50" s="7">
        <v>436</v>
      </c>
      <c r="D50" s="62"/>
      <c r="E50" s="62"/>
    </row>
    <row r="51" spans="2:5" ht="16.5" customHeight="1">
      <c r="B51" s="60" t="s">
        <v>36</v>
      </c>
      <c r="C51" s="7">
        <v>437</v>
      </c>
      <c r="D51" s="46"/>
      <c r="E51" s="46"/>
    </row>
    <row r="52" spans="2:8" ht="22.5">
      <c r="B52" s="43" t="s">
        <v>37</v>
      </c>
      <c r="C52" s="7">
        <v>438</v>
      </c>
      <c r="D52" s="29">
        <f>D47+D49</f>
        <v>1543361</v>
      </c>
      <c r="E52" s="29">
        <f>SUM(E49+E47-E48+E50-E51)</f>
        <v>0</v>
      </c>
      <c r="H52" s="31"/>
    </row>
    <row r="53" spans="2:7" ht="12.75">
      <c r="B53" s="4"/>
      <c r="G53" s="235"/>
    </row>
    <row r="54" spans="1:9" ht="33.75" customHeight="1">
      <c r="A54" s="4"/>
      <c r="B54" s="273" t="s">
        <v>221</v>
      </c>
      <c r="C54" s="273"/>
      <c r="D54" s="272" t="s">
        <v>367</v>
      </c>
      <c r="E54" s="272"/>
      <c r="F54" s="4"/>
      <c r="G54" s="97"/>
      <c r="H54" s="4"/>
      <c r="I54" s="4"/>
    </row>
    <row r="55" spans="1:9" ht="12.75">
      <c r="A55" s="4"/>
      <c r="B55" s="4" t="s">
        <v>520</v>
      </c>
      <c r="C55" s="102" t="s">
        <v>222</v>
      </c>
      <c r="F55" s="4"/>
      <c r="G55" s="4"/>
      <c r="H55" s="4"/>
      <c r="I55" s="4"/>
    </row>
    <row r="56" spans="4:9" ht="12.75">
      <c r="D56" s="50"/>
      <c r="E56" s="51"/>
      <c r="F56" s="4"/>
      <c r="G56" s="4"/>
      <c r="H56" s="4"/>
      <c r="I56" s="4"/>
    </row>
    <row r="57" spans="4:9" ht="12.75">
      <c r="D57" s="44"/>
      <c r="E57" s="45"/>
      <c r="F57" s="4"/>
      <c r="G57" s="4"/>
      <c r="H57" s="4"/>
      <c r="I57" s="4"/>
    </row>
  </sheetData>
  <sheetProtection/>
  <mergeCells count="9">
    <mergeCell ref="B54:C54"/>
    <mergeCell ref="D54:E54"/>
    <mergeCell ref="B10:B11"/>
    <mergeCell ref="A6:E6"/>
    <mergeCell ref="A7:E7"/>
    <mergeCell ref="A10:A11"/>
    <mergeCell ref="A8:E8"/>
    <mergeCell ref="D10:E10"/>
    <mergeCell ref="C10:C11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536</v>
      </c>
      <c r="B1" s="4"/>
    </row>
    <row r="2" spans="1:2" ht="12.75">
      <c r="A2" s="4" t="s">
        <v>534</v>
      </c>
      <c r="B2" s="4"/>
    </row>
    <row r="3" spans="1:2" ht="12.75">
      <c r="A3" s="4" t="s">
        <v>327</v>
      </c>
      <c r="B3" s="4"/>
    </row>
    <row r="4" spans="1:2" ht="12.75">
      <c r="A4" s="4" t="s">
        <v>328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268" t="s">
        <v>418</v>
      </c>
      <c r="B8" s="268"/>
      <c r="C8" s="268"/>
      <c r="D8" s="268"/>
      <c r="E8" s="268"/>
    </row>
    <row r="9" spans="1:5" ht="12.75">
      <c r="A9" s="268" t="s">
        <v>527</v>
      </c>
      <c r="B9" s="268"/>
      <c r="C9" s="268"/>
      <c r="D9" s="268"/>
      <c r="E9" s="268"/>
    </row>
    <row r="10" spans="2:4" ht="12.75">
      <c r="B10" s="282"/>
      <c r="C10" s="282"/>
      <c r="D10" s="282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0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22079659</v>
      </c>
      <c r="E15" s="29">
        <f>'izvj. o promjenama neto imovine'!E28</f>
        <v>0</v>
      </c>
    </row>
    <row r="16" spans="1:5" ht="12.75">
      <c r="A16" s="7">
        <v>2</v>
      </c>
      <c r="B16" s="2" t="s">
        <v>102</v>
      </c>
      <c r="C16" s="7">
        <v>503</v>
      </c>
      <c r="D16" s="29">
        <v>134760199</v>
      </c>
      <c r="E16" s="29"/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0.16384406645169766</v>
      </c>
      <c r="E17" s="24" t="e">
        <f>E15/E16</f>
        <v>#DIV/0!</v>
      </c>
    </row>
    <row r="18" spans="1:5" ht="12.75">
      <c r="A18" s="64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stanja'!E54)</f>
        <v>20118966</v>
      </c>
      <c r="E19" s="29">
        <f>'izvj. o promjenama neto imovine'!E29</f>
        <v>0</v>
      </c>
    </row>
    <row r="20" spans="1:5" ht="12.75">
      <c r="A20" s="8">
        <v>2</v>
      </c>
      <c r="B20" s="10" t="s">
        <v>101</v>
      </c>
      <c r="C20" s="7">
        <v>507</v>
      </c>
      <c r="D20" s="29">
        <v>134760199</v>
      </c>
      <c r="E20" s="29"/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0.1492945702759017</v>
      </c>
      <c r="E21" s="24" t="e">
        <f>E19/E20</f>
        <v>#DIV/0!</v>
      </c>
    </row>
    <row r="22" spans="1:5" ht="12.75">
      <c r="A22" s="64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</v>
      </c>
      <c r="E23" s="24">
        <v>0.01</v>
      </c>
    </row>
    <row r="24" spans="1:5" ht="12.75">
      <c r="A24" s="8">
        <v>2</v>
      </c>
      <c r="B24" s="2" t="s">
        <v>115</v>
      </c>
      <c r="C24" s="7">
        <v>511</v>
      </c>
      <c r="D24" s="24">
        <v>0.07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7.29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70" t="s">
        <v>164</v>
      </c>
      <c r="C28" s="270"/>
      <c r="D28" s="271" t="s">
        <v>367</v>
      </c>
      <c r="E28" s="272"/>
      <c r="F28" s="4"/>
      <c r="G28" s="4"/>
      <c r="H28" s="4"/>
      <c r="I28" s="4"/>
      <c r="J28" s="4"/>
    </row>
    <row r="29" spans="1:10" ht="12.75">
      <c r="A29" s="4" t="s">
        <v>528</v>
      </c>
      <c r="F29" s="4"/>
      <c r="G29" s="4"/>
      <c r="H29" s="4"/>
      <c r="I29" s="4"/>
      <c r="J29" s="4"/>
    </row>
    <row r="30" spans="2:10" ht="12.75">
      <c r="B30" s="15"/>
      <c r="D30" s="50"/>
      <c r="E30" s="51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82"/>
      <c r="E49" s="282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A27" sqref="A27:IV37"/>
    </sheetView>
  </sheetViews>
  <sheetFormatPr defaultColWidth="9.140625" defaultRowHeight="12.75"/>
  <cols>
    <col min="1" max="1" width="6.28125" style="0" customWidth="1"/>
    <col min="2" max="2" width="42.57421875" style="0" customWidth="1"/>
    <col min="3" max="3" width="16.140625" style="0" customWidth="1"/>
    <col min="4" max="4" width="17.00390625" style="0" customWidth="1"/>
  </cols>
  <sheetData>
    <row r="1" spans="1:2" ht="12.75">
      <c r="A1" s="4" t="s">
        <v>536</v>
      </c>
      <c r="B1" s="4"/>
    </row>
    <row r="2" spans="1:2" ht="12.75">
      <c r="A2" s="4" t="s">
        <v>534</v>
      </c>
      <c r="B2" s="4"/>
    </row>
    <row r="3" spans="1:2" ht="12.75">
      <c r="A3" s="4" t="s">
        <v>327</v>
      </c>
      <c r="B3" s="4"/>
    </row>
    <row r="4" spans="1:2" ht="12.75">
      <c r="A4" s="4" t="s">
        <v>328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268" t="s">
        <v>42</v>
      </c>
      <c r="B8" s="268"/>
      <c r="C8" s="268"/>
      <c r="D8" s="268"/>
      <c r="E8" s="18"/>
      <c r="F8" s="18"/>
      <c r="G8" s="18"/>
    </row>
    <row r="9" spans="1:7" ht="12.75">
      <c r="A9" s="103" t="s">
        <v>419</v>
      </c>
      <c r="B9" s="103"/>
      <c r="C9" s="103"/>
      <c r="D9" s="103"/>
      <c r="E9" s="18"/>
      <c r="F9" s="18"/>
      <c r="G9" s="18"/>
    </row>
    <row r="10" spans="1:4" ht="12.75">
      <c r="A10" s="283" t="s">
        <v>515</v>
      </c>
      <c r="B10" s="283"/>
      <c r="C10" s="283"/>
      <c r="D10" s="283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427">
        <v>12558161.08</v>
      </c>
      <c r="D14" s="30">
        <v>62.1664</v>
      </c>
    </row>
    <row r="15" spans="1:4" ht="12.75">
      <c r="A15" s="8">
        <v>2</v>
      </c>
      <c r="B15" s="2" t="s">
        <v>130</v>
      </c>
      <c r="C15" s="427">
        <v>3637666.69</v>
      </c>
      <c r="D15" s="30">
        <v>18.0075</v>
      </c>
    </row>
    <row r="16" spans="1:4" ht="12.75">
      <c r="A16" s="8">
        <v>3</v>
      </c>
      <c r="B16" s="2" t="s">
        <v>122</v>
      </c>
      <c r="C16" s="427">
        <v>952129.16</v>
      </c>
      <c r="D16" s="30">
        <v>4.7133</v>
      </c>
    </row>
    <row r="17" spans="1:4" ht="12.75">
      <c r="A17" s="8">
        <v>4</v>
      </c>
      <c r="B17" s="2" t="s">
        <v>6</v>
      </c>
      <c r="C17" s="427">
        <v>0</v>
      </c>
      <c r="D17" s="30">
        <v>0</v>
      </c>
    </row>
    <row r="18" spans="1:4" ht="12.75">
      <c r="A18" s="8">
        <v>5</v>
      </c>
      <c r="B18" s="2" t="s">
        <v>131</v>
      </c>
      <c r="C18" s="427">
        <v>1543361.44</v>
      </c>
      <c r="D18" s="30">
        <v>7.6401</v>
      </c>
    </row>
    <row r="19" spans="1:4" ht="12.75">
      <c r="A19" s="8">
        <v>6</v>
      </c>
      <c r="B19" s="104" t="s">
        <v>420</v>
      </c>
      <c r="C19" s="427">
        <v>1509561.86</v>
      </c>
      <c r="D19" s="30">
        <v>7.4728</v>
      </c>
    </row>
    <row r="20" spans="1:4" ht="12.75">
      <c r="A20" s="1"/>
      <c r="B20" s="2" t="s">
        <v>128</v>
      </c>
      <c r="C20" s="427">
        <f>SUM(C14+C15+C16+C17+C18+C19)</f>
        <v>20200880.23</v>
      </c>
      <c r="D20" s="428">
        <v>1</v>
      </c>
    </row>
    <row r="22" ht="12.75">
      <c r="B22" s="4"/>
    </row>
    <row r="23" spans="1:10" ht="26.25" customHeight="1">
      <c r="A23" s="4" t="s">
        <v>163</v>
      </c>
      <c r="B23" s="270" t="s">
        <v>544</v>
      </c>
      <c r="C23" s="270"/>
      <c r="D23" s="271" t="s">
        <v>367</v>
      </c>
      <c r="E23" s="272"/>
      <c r="F23" s="4"/>
      <c r="G23" s="4"/>
      <c r="H23" s="4"/>
      <c r="I23" s="4"/>
      <c r="J23" s="4"/>
    </row>
    <row r="24" spans="1:10" ht="12.75">
      <c r="A24" s="4" t="s">
        <v>529</v>
      </c>
      <c r="F24" s="4"/>
      <c r="G24" s="4"/>
      <c r="H24" s="4"/>
      <c r="I24" s="4"/>
      <c r="J24" s="4"/>
    </row>
    <row r="25" spans="3:10" ht="12.75">
      <c r="C25" s="66"/>
      <c r="D25" s="50"/>
      <c r="E25" s="51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5118110236220472" right="0.5118110236220472" top="0.2362204724409449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G71" sqref="G71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536</v>
      </c>
      <c r="B1" s="4"/>
    </row>
    <row r="2" spans="1:2" ht="12.75">
      <c r="A2" s="4" t="s">
        <v>534</v>
      </c>
      <c r="B2" s="4"/>
    </row>
    <row r="3" spans="1:2" ht="12.75">
      <c r="A3" s="4" t="s">
        <v>327</v>
      </c>
      <c r="B3" s="4"/>
    </row>
    <row r="4" spans="1:2" ht="12.75">
      <c r="A4" s="4" t="s">
        <v>328</v>
      </c>
      <c r="B4" s="4"/>
    </row>
    <row r="5" spans="2:7" ht="12.75">
      <c r="B5" s="4"/>
      <c r="C5" s="4"/>
      <c r="G5" s="76"/>
    </row>
    <row r="6" spans="1:7" ht="12.75">
      <c r="A6" s="4"/>
      <c r="B6" s="4"/>
      <c r="G6" s="76"/>
    </row>
    <row r="7" spans="1:2" ht="12.75">
      <c r="A7" s="4"/>
      <c r="B7" s="4"/>
    </row>
    <row r="8" spans="1:2" ht="12.75">
      <c r="A8" s="76"/>
      <c r="B8" s="76"/>
    </row>
    <row r="9" spans="1:8" ht="12.75">
      <c r="A9" s="283" t="s">
        <v>45</v>
      </c>
      <c r="B9" s="283"/>
      <c r="C9" s="283"/>
      <c r="D9" s="283"/>
      <c r="E9" s="283"/>
      <c r="F9" s="283"/>
      <c r="G9" s="283"/>
      <c r="H9" s="283"/>
    </row>
    <row r="10" spans="1:8" ht="12.75">
      <c r="A10" s="283" t="s">
        <v>515</v>
      </c>
      <c r="B10" s="283"/>
      <c r="C10" s="283"/>
      <c r="D10" s="283"/>
      <c r="E10" s="283"/>
      <c r="F10" s="283"/>
      <c r="G10" s="283"/>
      <c r="H10" s="283"/>
    </row>
    <row r="11" spans="1:8" ht="12.75">
      <c r="A11" s="42"/>
      <c r="B11" s="42"/>
      <c r="C11" s="42"/>
      <c r="D11" s="42"/>
      <c r="E11" s="42"/>
      <c r="F11" s="42"/>
      <c r="G11" s="42"/>
      <c r="H11" s="42"/>
    </row>
    <row r="12" ht="12.75">
      <c r="A12" s="36" t="s">
        <v>422</v>
      </c>
    </row>
    <row r="13" spans="1:8" s="18" customFormat="1" ht="45" customHeight="1">
      <c r="A13" s="77" t="s">
        <v>134</v>
      </c>
      <c r="B13" s="301" t="s">
        <v>46</v>
      </c>
      <c r="C13" s="302"/>
      <c r="D13" s="303"/>
      <c r="E13" s="77" t="s">
        <v>135</v>
      </c>
      <c r="F13" s="77" t="s">
        <v>119</v>
      </c>
      <c r="G13" s="78" t="s">
        <v>136</v>
      </c>
      <c r="H13" s="77" t="s">
        <v>47</v>
      </c>
    </row>
    <row r="14" spans="1:8" ht="12.75">
      <c r="A14" s="79">
        <v>1</v>
      </c>
      <c r="B14" s="291">
        <v>2</v>
      </c>
      <c r="C14" s="292"/>
      <c r="D14" s="293"/>
      <c r="E14" s="79">
        <v>3</v>
      </c>
      <c r="F14" s="79">
        <v>4</v>
      </c>
      <c r="G14" s="80">
        <v>5</v>
      </c>
      <c r="H14" s="79">
        <v>6</v>
      </c>
    </row>
    <row r="15" spans="1:8" ht="12.75">
      <c r="A15" s="79"/>
      <c r="B15" s="294" t="s">
        <v>48</v>
      </c>
      <c r="C15" s="295"/>
      <c r="D15" s="296"/>
      <c r="E15" s="79"/>
      <c r="F15" s="81"/>
      <c r="G15" s="82"/>
      <c r="H15" s="81"/>
    </row>
    <row r="16" spans="1:8" ht="12.75">
      <c r="A16" s="79"/>
      <c r="B16" s="313" t="s">
        <v>326</v>
      </c>
      <c r="C16" s="314"/>
      <c r="D16" s="315"/>
      <c r="E16" s="32"/>
      <c r="F16" s="33"/>
      <c r="G16" s="34"/>
      <c r="H16" s="33"/>
    </row>
    <row r="17" spans="1:8" ht="12.75">
      <c r="A17" s="81"/>
      <c r="B17" s="316" t="s">
        <v>38</v>
      </c>
      <c r="C17" s="317"/>
      <c r="D17" s="318"/>
      <c r="E17" s="33"/>
      <c r="F17" s="33"/>
      <c r="G17" s="34"/>
      <c r="H17" s="33"/>
    </row>
    <row r="18" spans="1:8" ht="12.75">
      <c r="A18" s="81" t="s">
        <v>537</v>
      </c>
      <c r="B18" s="307" t="s">
        <v>450</v>
      </c>
      <c r="C18" s="308"/>
      <c r="D18" s="309"/>
      <c r="E18" s="34">
        <v>8406</v>
      </c>
      <c r="F18" s="34">
        <v>11852.46</v>
      </c>
      <c r="G18" s="34">
        <v>13449.6</v>
      </c>
      <c r="H18" s="33">
        <f>G18-F18</f>
        <v>1597.1400000000012</v>
      </c>
    </row>
    <row r="19" spans="1:10" ht="12.75">
      <c r="A19" s="81" t="s">
        <v>538</v>
      </c>
      <c r="B19" s="307" t="s">
        <v>539</v>
      </c>
      <c r="C19" s="308"/>
      <c r="D19" s="309"/>
      <c r="E19" s="34">
        <v>2000</v>
      </c>
      <c r="F19" s="34">
        <v>160000</v>
      </c>
      <c r="G19" s="34">
        <v>163757.43</v>
      </c>
      <c r="H19" s="33">
        <f>G19-F19</f>
        <v>3757.429999999993</v>
      </c>
      <c r="J19" s="96"/>
    </row>
    <row r="20" spans="1:10" ht="12.75">
      <c r="A20" s="81">
        <v>5.1017</v>
      </c>
      <c r="B20" s="310" t="s">
        <v>545</v>
      </c>
      <c r="C20" s="311"/>
      <c r="D20" s="312"/>
      <c r="E20" s="34">
        <v>1781621</v>
      </c>
      <c r="F20" s="34">
        <v>108678.88</v>
      </c>
      <c r="G20" s="34">
        <v>141817.03</v>
      </c>
      <c r="H20" s="33">
        <f>G20-F20</f>
        <v>33138.149999999994</v>
      </c>
      <c r="J20" s="96"/>
    </row>
    <row r="21" spans="1:10" ht="12.75">
      <c r="A21" s="81"/>
      <c r="B21" s="82"/>
      <c r="C21" s="233"/>
      <c r="D21" s="234"/>
      <c r="E21" s="34"/>
      <c r="F21" s="34"/>
      <c r="G21" s="34"/>
      <c r="H21" s="33"/>
      <c r="J21" s="96"/>
    </row>
    <row r="22" spans="1:8" ht="12.75" customHeight="1">
      <c r="A22" s="79"/>
      <c r="B22" s="285" t="s">
        <v>39</v>
      </c>
      <c r="C22" s="286"/>
      <c r="D22" s="287"/>
      <c r="E22" s="84"/>
      <c r="F22" s="79"/>
      <c r="G22" s="80"/>
      <c r="H22" s="79"/>
    </row>
    <row r="23" spans="1:8" ht="12.75">
      <c r="A23" s="79"/>
      <c r="B23" s="285" t="s">
        <v>49</v>
      </c>
      <c r="C23" s="286"/>
      <c r="D23" s="287"/>
      <c r="E23" s="79"/>
      <c r="F23" s="79"/>
      <c r="G23" s="80"/>
      <c r="H23" s="79"/>
    </row>
    <row r="24" spans="1:8" ht="12.75" customHeight="1">
      <c r="A24" s="79"/>
      <c r="B24" s="294" t="s">
        <v>50</v>
      </c>
      <c r="C24" s="295"/>
      <c r="D24" s="296"/>
      <c r="E24" s="79"/>
      <c r="F24" s="79"/>
      <c r="G24" s="80"/>
      <c r="H24" s="79"/>
    </row>
    <row r="25" spans="1:8" ht="12.75">
      <c r="A25" s="79"/>
      <c r="B25" s="285" t="s">
        <v>38</v>
      </c>
      <c r="C25" s="286"/>
      <c r="D25" s="287"/>
      <c r="E25" s="79"/>
      <c r="F25" s="79"/>
      <c r="G25" s="80"/>
      <c r="H25" s="79"/>
    </row>
    <row r="26" spans="1:8" ht="12.75">
      <c r="A26" s="79"/>
      <c r="B26" s="285" t="s">
        <v>39</v>
      </c>
      <c r="C26" s="286"/>
      <c r="D26" s="287"/>
      <c r="E26" s="79"/>
      <c r="F26" s="79"/>
      <c r="G26" s="80"/>
      <c r="H26" s="79"/>
    </row>
    <row r="27" spans="1:8" ht="12.75">
      <c r="A27" s="79"/>
      <c r="B27" s="285" t="s">
        <v>49</v>
      </c>
      <c r="C27" s="286"/>
      <c r="D27" s="287"/>
      <c r="E27" s="79"/>
      <c r="F27" s="79"/>
      <c r="G27" s="80"/>
      <c r="H27" s="79"/>
    </row>
    <row r="28" spans="1:8" ht="21.75" customHeight="1">
      <c r="A28" s="79"/>
      <c r="B28" s="304" t="s">
        <v>51</v>
      </c>
      <c r="C28" s="305"/>
      <c r="D28" s="306"/>
      <c r="E28" s="79"/>
      <c r="F28" s="79"/>
      <c r="G28" s="80"/>
      <c r="H28" s="79"/>
    </row>
    <row r="29" spans="1:8" ht="21.75" customHeight="1">
      <c r="A29" s="79"/>
      <c r="B29" s="304" t="s">
        <v>138</v>
      </c>
      <c r="C29" s="305"/>
      <c r="D29" s="306"/>
      <c r="E29" s="79"/>
      <c r="F29" s="79"/>
      <c r="G29" s="80"/>
      <c r="H29" s="79"/>
    </row>
    <row r="30" spans="1:8" ht="12.75" customHeight="1">
      <c r="A30" s="79"/>
      <c r="B30" s="285" t="s">
        <v>121</v>
      </c>
      <c r="C30" s="286"/>
      <c r="D30" s="287"/>
      <c r="E30" s="79"/>
      <c r="F30" s="79"/>
      <c r="G30" s="80"/>
      <c r="H30" s="79"/>
    </row>
    <row r="31" spans="1:8" ht="33.75" customHeight="1">
      <c r="A31" s="79"/>
      <c r="B31" s="297" t="s">
        <v>139</v>
      </c>
      <c r="C31" s="298"/>
      <c r="D31" s="299"/>
      <c r="E31" s="79"/>
      <c r="F31" s="79"/>
      <c r="G31" s="80"/>
      <c r="H31" s="79"/>
    </row>
    <row r="32" spans="1:8" ht="21.75" customHeight="1">
      <c r="A32" s="79"/>
      <c r="B32" s="297" t="s">
        <v>140</v>
      </c>
      <c r="C32" s="298"/>
      <c r="D32" s="299"/>
      <c r="E32" s="79"/>
      <c r="F32" s="79"/>
      <c r="G32" s="80"/>
      <c r="H32" s="79"/>
    </row>
    <row r="33" spans="1:8" ht="12.75" customHeight="1">
      <c r="A33" s="79"/>
      <c r="B33" s="285" t="s">
        <v>141</v>
      </c>
      <c r="C33" s="286"/>
      <c r="D33" s="287"/>
      <c r="E33" s="79"/>
      <c r="F33" s="79"/>
      <c r="G33" s="80"/>
      <c r="H33" s="79"/>
    </row>
    <row r="34" spans="1:8" ht="12.75">
      <c r="A34" s="79"/>
      <c r="B34" s="285" t="s">
        <v>142</v>
      </c>
      <c r="C34" s="286"/>
      <c r="D34" s="287"/>
      <c r="E34" s="79"/>
      <c r="F34" s="79"/>
      <c r="G34" s="80"/>
      <c r="H34" s="79"/>
    </row>
    <row r="35" spans="1:8" ht="22.5" customHeight="1">
      <c r="A35" s="79"/>
      <c r="B35" s="304" t="s">
        <v>143</v>
      </c>
      <c r="C35" s="305"/>
      <c r="D35" s="306"/>
      <c r="E35" s="79"/>
      <c r="F35" s="79"/>
      <c r="G35" s="80"/>
      <c r="H35" s="79"/>
    </row>
    <row r="36" spans="1:8" ht="24.75" customHeight="1">
      <c r="A36" s="79"/>
      <c r="B36" s="297" t="s">
        <v>144</v>
      </c>
      <c r="C36" s="298"/>
      <c r="D36" s="299"/>
      <c r="E36" s="79"/>
      <c r="F36" s="79"/>
      <c r="G36" s="80"/>
      <c r="H36" s="79"/>
    </row>
    <row r="37" spans="1:8" ht="22.5" customHeight="1">
      <c r="A37" s="79"/>
      <c r="B37" s="297" t="s">
        <v>145</v>
      </c>
      <c r="C37" s="298"/>
      <c r="D37" s="299"/>
      <c r="E37" s="79"/>
      <c r="F37" s="79"/>
      <c r="G37" s="80"/>
      <c r="H37" s="79"/>
    </row>
    <row r="38" spans="1:8" ht="12.75" customHeight="1">
      <c r="A38" s="79"/>
      <c r="B38" s="297" t="s">
        <v>146</v>
      </c>
      <c r="C38" s="298"/>
      <c r="D38" s="299"/>
      <c r="E38" s="79"/>
      <c r="F38" s="79"/>
      <c r="G38" s="80"/>
      <c r="H38" s="79"/>
    </row>
    <row r="39" spans="1:8" ht="12.75" customHeight="1">
      <c r="A39" s="79"/>
      <c r="B39" s="297" t="s">
        <v>147</v>
      </c>
      <c r="C39" s="298"/>
      <c r="D39" s="299"/>
      <c r="E39" s="79"/>
      <c r="F39" s="79"/>
      <c r="G39" s="80"/>
      <c r="H39" s="79"/>
    </row>
    <row r="40" spans="1:8" ht="15.75" customHeight="1">
      <c r="A40" s="79" t="s">
        <v>540</v>
      </c>
      <c r="B40" s="297" t="s">
        <v>148</v>
      </c>
      <c r="C40" s="298"/>
      <c r="D40" s="299"/>
      <c r="E40" s="79">
        <v>1</v>
      </c>
      <c r="F40" s="79">
        <v>1900996.35</v>
      </c>
      <c r="G40" s="80">
        <v>1713213.2</v>
      </c>
      <c r="H40" s="79">
        <f>G40-F40</f>
        <v>-187783.15000000014</v>
      </c>
    </row>
    <row r="41" spans="1:8" ht="24" customHeight="1">
      <c r="A41" s="79"/>
      <c r="B41" s="297" t="s">
        <v>52</v>
      </c>
      <c r="C41" s="298"/>
      <c r="D41" s="299"/>
      <c r="E41" s="79"/>
      <c r="F41" s="79"/>
      <c r="G41" s="80"/>
      <c r="H41" s="79"/>
    </row>
    <row r="42" spans="1:8" ht="27.75" customHeight="1">
      <c r="A42" s="79"/>
      <c r="B42" s="297" t="s">
        <v>53</v>
      </c>
      <c r="C42" s="298"/>
      <c r="D42" s="299"/>
      <c r="E42" s="33">
        <f>SUM(E18:E41)</f>
        <v>1792028</v>
      </c>
      <c r="F42" s="33">
        <f>SUM(F18:F41)</f>
        <v>2181527.69</v>
      </c>
      <c r="G42" s="33">
        <f>SUM(G18:G41)</f>
        <v>2032237.26</v>
      </c>
      <c r="H42" s="33">
        <f>SUM(H18:H41)</f>
        <v>-149290.43000000017</v>
      </c>
    </row>
    <row r="43" spans="1:8" ht="18.75" customHeight="1">
      <c r="A43" s="85"/>
      <c r="B43" s="86"/>
      <c r="C43" s="86"/>
      <c r="D43" s="86"/>
      <c r="E43" s="67"/>
      <c r="F43" s="68"/>
      <c r="G43" s="68"/>
      <c r="H43" s="68"/>
    </row>
    <row r="44" spans="1:8" ht="12.75">
      <c r="A44" s="300" t="s">
        <v>421</v>
      </c>
      <c r="B44" s="300"/>
      <c r="C44" s="300"/>
      <c r="D44" s="300"/>
      <c r="E44" s="300"/>
      <c r="F44" s="300"/>
      <c r="G44" s="300"/>
      <c r="H44" s="300"/>
    </row>
    <row r="45" spans="1:8" ht="45">
      <c r="A45" s="77" t="s">
        <v>134</v>
      </c>
      <c r="B45" s="301" t="s">
        <v>423</v>
      </c>
      <c r="C45" s="302"/>
      <c r="D45" s="303"/>
      <c r="E45" s="77" t="s">
        <v>135</v>
      </c>
      <c r="F45" s="77" t="s">
        <v>119</v>
      </c>
      <c r="G45" s="77" t="s">
        <v>136</v>
      </c>
      <c r="H45" s="77" t="s">
        <v>424</v>
      </c>
    </row>
    <row r="46" spans="1:8" ht="12.75">
      <c r="A46" s="79">
        <v>1</v>
      </c>
      <c r="B46" s="291">
        <v>2</v>
      </c>
      <c r="C46" s="292"/>
      <c r="D46" s="293"/>
      <c r="E46" s="79">
        <v>3</v>
      </c>
      <c r="F46" s="79">
        <v>4</v>
      </c>
      <c r="G46" s="79">
        <v>5</v>
      </c>
      <c r="H46" s="79">
        <v>6</v>
      </c>
    </row>
    <row r="47" spans="1:8" ht="12.75">
      <c r="A47" s="79"/>
      <c r="B47" s="294" t="s">
        <v>137</v>
      </c>
      <c r="C47" s="295"/>
      <c r="D47" s="296"/>
      <c r="E47" s="79"/>
      <c r="F47" s="79"/>
      <c r="G47" s="79"/>
      <c r="H47" s="79"/>
    </row>
    <row r="48" spans="1:8" ht="12.75">
      <c r="A48" s="79"/>
      <c r="B48" s="294" t="s">
        <v>326</v>
      </c>
      <c r="C48" s="295"/>
      <c r="D48" s="296"/>
      <c r="E48" s="87"/>
      <c r="F48" s="88"/>
      <c r="G48" s="89"/>
      <c r="H48" s="90"/>
    </row>
    <row r="49" spans="1:8" ht="12.75">
      <c r="A49" s="79"/>
      <c r="B49" s="285" t="s">
        <v>38</v>
      </c>
      <c r="C49" s="286"/>
      <c r="D49" s="287"/>
      <c r="E49" s="91"/>
      <c r="F49" s="88"/>
      <c r="G49" s="89"/>
      <c r="H49" s="89"/>
    </row>
    <row r="50" spans="1:8" ht="12.75">
      <c r="A50" s="79"/>
      <c r="B50" s="230"/>
      <c r="C50" s="231"/>
      <c r="D50" s="232"/>
      <c r="E50" s="91"/>
      <c r="F50" s="88"/>
      <c r="G50" s="89">
        <v>0</v>
      </c>
      <c r="H50" s="89">
        <f>G50-F50</f>
        <v>0</v>
      </c>
    </row>
    <row r="51" spans="1:8" ht="12.75">
      <c r="A51" s="83" t="s">
        <v>541</v>
      </c>
      <c r="B51" s="285" t="s">
        <v>542</v>
      </c>
      <c r="C51" s="286"/>
      <c r="D51" s="287"/>
      <c r="E51" s="87">
        <v>9869500</v>
      </c>
      <c r="F51" s="89">
        <v>484592.45</v>
      </c>
      <c r="G51" s="89">
        <v>677525.33</v>
      </c>
      <c r="H51" s="89">
        <f>SUM(G51-F51)</f>
        <v>192932.87999999995</v>
      </c>
    </row>
    <row r="52" spans="1:8" ht="12.75">
      <c r="A52" s="83" t="s">
        <v>543</v>
      </c>
      <c r="B52" s="285" t="s">
        <v>472</v>
      </c>
      <c r="C52" s="286"/>
      <c r="D52" s="287"/>
      <c r="E52" s="87">
        <v>5078</v>
      </c>
      <c r="F52" s="89">
        <v>40561.54</v>
      </c>
      <c r="G52" s="89">
        <v>168590.11</v>
      </c>
      <c r="H52" s="89">
        <f>SUM(G52-F52)</f>
        <v>128028.56999999998</v>
      </c>
    </row>
    <row r="53" spans="1:8" ht="12.75">
      <c r="A53" s="83">
        <v>17.0917</v>
      </c>
      <c r="B53" s="285" t="s">
        <v>470</v>
      </c>
      <c r="C53" s="286"/>
      <c r="D53" s="287"/>
      <c r="E53" s="87">
        <v>2678</v>
      </c>
      <c r="F53" s="89">
        <v>9239.1</v>
      </c>
      <c r="G53" s="89">
        <v>124233.57</v>
      </c>
      <c r="H53" s="89">
        <f>SUM(G53-F53)</f>
        <v>114994.47</v>
      </c>
    </row>
    <row r="54" spans="1:8" ht="16.5" customHeight="1">
      <c r="A54" s="83"/>
      <c r="B54" s="285"/>
      <c r="C54" s="286"/>
      <c r="D54" s="287"/>
      <c r="E54" s="87"/>
      <c r="F54" s="89"/>
      <c r="G54" s="89"/>
      <c r="H54" s="89">
        <f>SUM(G54-F54)</f>
        <v>0</v>
      </c>
    </row>
    <row r="55" spans="1:8" ht="12.75">
      <c r="A55" s="79"/>
      <c r="B55" s="285" t="s">
        <v>39</v>
      </c>
      <c r="C55" s="286"/>
      <c r="D55" s="287"/>
      <c r="E55" s="84"/>
      <c r="F55" s="79"/>
      <c r="G55" s="79"/>
      <c r="H55" s="79"/>
    </row>
    <row r="56" spans="1:8" ht="12.75">
      <c r="A56" s="79"/>
      <c r="B56" s="285"/>
      <c r="C56" s="286"/>
      <c r="D56" s="287"/>
      <c r="E56" s="84"/>
      <c r="F56" s="79"/>
      <c r="G56" s="79"/>
      <c r="H56" s="79"/>
    </row>
    <row r="57" spans="1:8" ht="12.75">
      <c r="A57" s="79"/>
      <c r="B57" s="294" t="s">
        <v>50</v>
      </c>
      <c r="C57" s="295"/>
      <c r="D57" s="296"/>
      <c r="E57" s="84"/>
      <c r="F57" s="79"/>
      <c r="G57" s="79"/>
      <c r="H57" s="79"/>
    </row>
    <row r="58" spans="1:8" ht="12.75">
      <c r="A58" s="79"/>
      <c r="B58" s="285" t="s">
        <v>38</v>
      </c>
      <c r="C58" s="286"/>
      <c r="D58" s="287"/>
      <c r="E58" s="84"/>
      <c r="F58" s="79"/>
      <c r="G58" s="79"/>
      <c r="H58" s="79"/>
    </row>
    <row r="59" spans="1:8" ht="20.25" customHeight="1">
      <c r="A59" s="79"/>
      <c r="B59" s="285" t="s">
        <v>39</v>
      </c>
      <c r="C59" s="286"/>
      <c r="D59" s="287"/>
      <c r="E59" s="84"/>
      <c r="F59" s="79"/>
      <c r="G59" s="79"/>
      <c r="H59" s="79"/>
    </row>
    <row r="60" spans="1:8" ht="19.5" customHeight="1">
      <c r="A60" s="79"/>
      <c r="B60" s="285"/>
      <c r="C60" s="286"/>
      <c r="D60" s="287"/>
      <c r="E60" s="84"/>
      <c r="F60" s="79"/>
      <c r="G60" s="79"/>
      <c r="H60" s="79"/>
    </row>
    <row r="61" spans="1:8" ht="22.5" customHeight="1">
      <c r="A61" s="79"/>
      <c r="B61" s="288" t="s">
        <v>425</v>
      </c>
      <c r="C61" s="289"/>
      <c r="D61" s="289"/>
      <c r="E61" s="87">
        <f>SUM(E50:E60)</f>
        <v>9877256</v>
      </c>
      <c r="F61" s="87">
        <f>SUM(F50:F60)</f>
        <v>534393.09</v>
      </c>
      <c r="G61" s="87">
        <f>SUM(G50:G60)</f>
        <v>970349.01</v>
      </c>
      <c r="H61" s="87">
        <f>SUM(H50:H60)</f>
        <v>435955.9199999999</v>
      </c>
    </row>
    <row r="62" spans="1:8" ht="39.75" customHeight="1">
      <c r="A62" s="85"/>
      <c r="B62" s="86"/>
      <c r="C62" s="86"/>
      <c r="D62" s="86"/>
      <c r="E62" s="92"/>
      <c r="F62" s="93"/>
      <c r="G62" s="93"/>
      <c r="H62" s="93"/>
    </row>
    <row r="63" spans="1:8" ht="21.75" customHeight="1">
      <c r="A63" s="76" t="s">
        <v>163</v>
      </c>
      <c r="B63" s="270" t="s">
        <v>55</v>
      </c>
      <c r="C63" s="270"/>
      <c r="D63" s="290" t="s">
        <v>56</v>
      </c>
      <c r="E63" s="290"/>
      <c r="F63" s="94" t="s">
        <v>54</v>
      </c>
      <c r="G63" s="284" t="s">
        <v>367</v>
      </c>
      <c r="H63" s="284"/>
    </row>
    <row r="64" spans="1:8" ht="12.75">
      <c r="A64" s="76" t="s">
        <v>520</v>
      </c>
      <c r="D64" s="277"/>
      <c r="E64" s="277"/>
      <c r="F64" s="76"/>
      <c r="G64" s="95"/>
      <c r="H64" s="51"/>
    </row>
    <row r="65" spans="2:6" ht="12.75">
      <c r="B65" s="49"/>
      <c r="D65" s="76"/>
      <c r="E65" s="76"/>
      <c r="F65" s="76"/>
    </row>
    <row r="66" spans="1:8" ht="12.75">
      <c r="A66" s="76"/>
      <c r="B66" s="76"/>
      <c r="C66" s="76"/>
      <c r="F66" s="76"/>
      <c r="G66" s="76"/>
      <c r="H66" s="76"/>
    </row>
    <row r="67" spans="1:2" ht="12.75">
      <c r="A67" s="76"/>
      <c r="B67" s="76"/>
    </row>
    <row r="68" ht="12.75">
      <c r="A68" s="76"/>
    </row>
  </sheetData>
  <sheetProtection/>
  <mergeCells count="52">
    <mergeCell ref="B14:D14"/>
    <mergeCell ref="B18:D18"/>
    <mergeCell ref="B20:D20"/>
    <mergeCell ref="A9:H9"/>
    <mergeCell ref="A10:H10"/>
    <mergeCell ref="B13:D13"/>
    <mergeCell ref="B15:D15"/>
    <mergeCell ref="B16:D16"/>
    <mergeCell ref="B17:D17"/>
    <mergeCell ref="B19:D19"/>
    <mergeCell ref="B22:D22"/>
    <mergeCell ref="B25:D25"/>
    <mergeCell ref="B26:D26"/>
    <mergeCell ref="B23:D23"/>
    <mergeCell ref="B24:D24"/>
    <mergeCell ref="B27:D27"/>
    <mergeCell ref="B28:D28"/>
    <mergeCell ref="B29:D29"/>
    <mergeCell ref="B30:D30"/>
    <mergeCell ref="B35:D35"/>
    <mergeCell ref="B36:D36"/>
    <mergeCell ref="B33:D33"/>
    <mergeCell ref="B34:D34"/>
    <mergeCell ref="B31:D31"/>
    <mergeCell ref="B32:D32"/>
    <mergeCell ref="B39:D39"/>
    <mergeCell ref="B40:D40"/>
    <mergeCell ref="B37:D37"/>
    <mergeCell ref="B38:D38"/>
    <mergeCell ref="B57:D57"/>
    <mergeCell ref="B58:D58"/>
    <mergeCell ref="B41:D41"/>
    <mergeCell ref="B42:D42"/>
    <mergeCell ref="A44:H44"/>
    <mergeCell ref="B45:D45"/>
    <mergeCell ref="B46:D46"/>
    <mergeCell ref="B47:D47"/>
    <mergeCell ref="B53:D53"/>
    <mergeCell ref="B54:D54"/>
    <mergeCell ref="B55:D55"/>
    <mergeCell ref="B56:D56"/>
    <mergeCell ref="B48:D48"/>
    <mergeCell ref="B49:D49"/>
    <mergeCell ref="B51:D51"/>
    <mergeCell ref="B52:D52"/>
    <mergeCell ref="G63:H63"/>
    <mergeCell ref="D64:E64"/>
    <mergeCell ref="B59:D59"/>
    <mergeCell ref="B60:D60"/>
    <mergeCell ref="B61:D61"/>
    <mergeCell ref="B63:C63"/>
    <mergeCell ref="D63:E63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00">
      <selection activeCell="O126" sqref="O126"/>
    </sheetView>
  </sheetViews>
  <sheetFormatPr defaultColWidth="9.140625" defaultRowHeight="12.75"/>
  <cols>
    <col min="1" max="1" width="8.421875" style="0" customWidth="1"/>
    <col min="2" max="2" width="4.00390625" style="0" customWidth="1"/>
    <col min="3" max="3" width="8.140625" style="0" customWidth="1"/>
    <col min="4" max="4" width="11.140625" style="0" customWidth="1"/>
    <col min="5" max="5" width="10.8515625" style="0" customWidth="1"/>
    <col min="6" max="6" width="10.421875" style="0" customWidth="1"/>
    <col min="7" max="7" width="6.8515625" style="0" customWidth="1"/>
    <col min="8" max="8" width="10.421875" style="0" customWidth="1"/>
    <col min="9" max="9" width="6.7109375" style="0" customWidth="1"/>
    <col min="10" max="10" width="6.421875" style="0" customWidth="1"/>
    <col min="11" max="11" width="11.140625" style="0" customWidth="1"/>
    <col min="12" max="12" width="7.57421875" style="0" customWidth="1"/>
  </cols>
  <sheetData>
    <row r="1" spans="1:10" ht="12.75">
      <c r="A1" s="4" t="s">
        <v>536</v>
      </c>
      <c r="B1" s="4"/>
      <c r="I1" s="219"/>
      <c r="J1" s="219"/>
    </row>
    <row r="2" spans="1:2" ht="12.75">
      <c r="A2" s="4" t="s">
        <v>534</v>
      </c>
      <c r="B2" s="4"/>
    </row>
    <row r="3" spans="1:2" ht="12.75">
      <c r="A3" s="4" t="s">
        <v>327</v>
      </c>
      <c r="B3" s="4"/>
    </row>
    <row r="4" spans="1:2" ht="12.75">
      <c r="A4" s="4" t="s">
        <v>328</v>
      </c>
      <c r="B4" s="4"/>
    </row>
    <row r="6" spans="1:12" ht="12.75">
      <c r="A6" s="319" t="s">
        <v>635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</row>
    <row r="7" ht="12" customHeight="1" thickBot="1">
      <c r="A7" s="237"/>
    </row>
    <row r="8" spans="1:12" ht="19.5" customHeight="1">
      <c r="A8" s="244" t="s">
        <v>546</v>
      </c>
      <c r="B8" s="320" t="s">
        <v>547</v>
      </c>
      <c r="C8" s="320" t="s">
        <v>548</v>
      </c>
      <c r="D8" s="245"/>
      <c r="E8" s="245"/>
      <c r="F8" s="244" t="s">
        <v>549</v>
      </c>
      <c r="G8" s="244" t="s">
        <v>550</v>
      </c>
      <c r="H8" s="244" t="s">
        <v>551</v>
      </c>
      <c r="I8" s="244" t="s">
        <v>552</v>
      </c>
      <c r="J8" s="244" t="s">
        <v>553</v>
      </c>
      <c r="K8" s="244" t="s">
        <v>554</v>
      </c>
      <c r="L8" s="320" t="s">
        <v>555</v>
      </c>
    </row>
    <row r="9" spans="1:12" ht="18.75" customHeight="1">
      <c r="A9" s="246" t="s">
        <v>556</v>
      </c>
      <c r="B9" s="321"/>
      <c r="C9" s="321"/>
      <c r="D9" s="246" t="s">
        <v>557</v>
      </c>
      <c r="E9" s="246" t="s">
        <v>558</v>
      </c>
      <c r="F9" s="246" t="s">
        <v>559</v>
      </c>
      <c r="G9" s="246" t="s">
        <v>560</v>
      </c>
      <c r="H9" s="246" t="s">
        <v>561</v>
      </c>
      <c r="I9" s="246" t="s">
        <v>562</v>
      </c>
      <c r="J9" s="246" t="s">
        <v>563</v>
      </c>
      <c r="K9" s="246" t="s">
        <v>564</v>
      </c>
      <c r="L9" s="321"/>
    </row>
    <row r="10" spans="1:12" ht="18.75" customHeight="1">
      <c r="A10" s="246" t="s">
        <v>485</v>
      </c>
      <c r="B10" s="321"/>
      <c r="C10" s="321"/>
      <c r="D10" s="246" t="s">
        <v>565</v>
      </c>
      <c r="E10" s="246" t="s">
        <v>565</v>
      </c>
      <c r="F10" s="246" t="s">
        <v>566</v>
      </c>
      <c r="G10" s="246" t="s">
        <v>567</v>
      </c>
      <c r="H10" s="246" t="s">
        <v>568</v>
      </c>
      <c r="I10" s="246" t="s">
        <v>569</v>
      </c>
      <c r="J10" s="246" t="s">
        <v>570</v>
      </c>
      <c r="K10" s="246" t="s">
        <v>571</v>
      </c>
      <c r="L10" s="321"/>
    </row>
    <row r="11" spans="1:12" ht="18" customHeight="1" thickBot="1">
      <c r="A11" s="247"/>
      <c r="B11" s="322"/>
      <c r="C11" s="322"/>
      <c r="D11" s="247"/>
      <c r="E11" s="247"/>
      <c r="F11" s="247" t="s">
        <v>572</v>
      </c>
      <c r="G11" s="247" t="s">
        <v>573</v>
      </c>
      <c r="H11" s="247" t="s">
        <v>574</v>
      </c>
      <c r="I11" s="247" t="s">
        <v>575</v>
      </c>
      <c r="J11" s="247" t="s">
        <v>576</v>
      </c>
      <c r="K11" s="247"/>
      <c r="L11" s="322"/>
    </row>
    <row r="12" spans="1:12" ht="13.5" thickBot="1">
      <c r="A12" s="238">
        <v>1</v>
      </c>
      <c r="B12" s="238">
        <v>2</v>
      </c>
      <c r="C12" s="238">
        <v>3</v>
      </c>
      <c r="D12" s="238">
        <v>4</v>
      </c>
      <c r="E12" s="238">
        <v>5</v>
      </c>
      <c r="F12" s="238">
        <v>6</v>
      </c>
      <c r="G12" s="238">
        <v>7</v>
      </c>
      <c r="H12" s="238">
        <v>8</v>
      </c>
      <c r="I12" s="238">
        <v>9</v>
      </c>
      <c r="J12" s="238">
        <v>10</v>
      </c>
      <c r="K12" s="238">
        <v>11</v>
      </c>
      <c r="L12" s="238">
        <v>12</v>
      </c>
    </row>
    <row r="13" spans="1:12" ht="13.5" thickBot="1">
      <c r="A13" s="323" t="s">
        <v>510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5"/>
    </row>
    <row r="14" spans="1:12" ht="13.5" thickBot="1">
      <c r="A14" s="239" t="s">
        <v>577</v>
      </c>
      <c r="B14" s="239" t="s">
        <v>578</v>
      </c>
      <c r="C14" s="240">
        <v>2548</v>
      </c>
      <c r="D14" s="241">
        <v>99372</v>
      </c>
      <c r="E14" s="240">
        <v>0</v>
      </c>
      <c r="F14" s="240">
        <v>0</v>
      </c>
      <c r="G14" s="240">
        <v>0</v>
      </c>
      <c r="H14" s="241">
        <v>-99372</v>
      </c>
      <c r="I14" s="240">
        <v>0</v>
      </c>
      <c r="J14" s="240">
        <v>0</v>
      </c>
      <c r="K14" s="241">
        <v>-99372</v>
      </c>
      <c r="L14" s="240">
        <v>0</v>
      </c>
    </row>
    <row r="15" spans="1:12" ht="13.5" thickBot="1">
      <c r="A15" s="239" t="s">
        <v>579</v>
      </c>
      <c r="B15" s="239" t="s">
        <v>580</v>
      </c>
      <c r="C15" s="240">
        <v>2430</v>
      </c>
      <c r="D15" s="241">
        <v>36814.5</v>
      </c>
      <c r="E15" s="241">
        <v>29791.8</v>
      </c>
      <c r="F15" s="241">
        <v>-7022.7</v>
      </c>
      <c r="G15" s="240">
        <v>0</v>
      </c>
      <c r="H15" s="240">
        <v>0</v>
      </c>
      <c r="I15" s="240">
        <v>0</v>
      </c>
      <c r="J15" s="240">
        <v>0</v>
      </c>
      <c r="K15" s="241">
        <v>-7022.7</v>
      </c>
      <c r="L15" s="240">
        <v>0</v>
      </c>
    </row>
    <row r="16" spans="1:12" ht="14.25" customHeight="1" thickBot="1">
      <c r="A16" s="239" t="s">
        <v>581</v>
      </c>
      <c r="B16" s="239" t="s">
        <v>580</v>
      </c>
      <c r="C16" s="240">
        <v>31213</v>
      </c>
      <c r="D16" s="241">
        <v>1186.09</v>
      </c>
      <c r="E16" s="241">
        <v>1186.09</v>
      </c>
      <c r="F16" s="240">
        <v>0</v>
      </c>
      <c r="G16" s="240">
        <v>0</v>
      </c>
      <c r="H16" s="240">
        <v>0</v>
      </c>
      <c r="I16" s="240">
        <v>0</v>
      </c>
      <c r="J16" s="240">
        <v>0</v>
      </c>
      <c r="K16" s="240">
        <v>0</v>
      </c>
      <c r="L16" s="240">
        <v>0</v>
      </c>
    </row>
    <row r="17" spans="1:12" ht="13.5" thickBot="1">
      <c r="A17" s="239" t="s">
        <v>451</v>
      </c>
      <c r="B17" s="239" t="s">
        <v>578</v>
      </c>
      <c r="C17" s="240">
        <v>242801</v>
      </c>
      <c r="D17" s="241">
        <v>37876.96</v>
      </c>
      <c r="E17" s="241">
        <v>42732.98</v>
      </c>
      <c r="F17" s="240">
        <v>0</v>
      </c>
      <c r="G17" s="240">
        <v>0</v>
      </c>
      <c r="H17" s="241">
        <v>4856.02</v>
      </c>
      <c r="I17" s="240">
        <v>0</v>
      </c>
      <c r="J17" s="240">
        <v>0</v>
      </c>
      <c r="K17" s="241">
        <v>4856.02</v>
      </c>
      <c r="L17" s="240">
        <v>0</v>
      </c>
    </row>
    <row r="18" spans="1:12" ht="13.5" thickBot="1">
      <c r="A18" s="239" t="s">
        <v>452</v>
      </c>
      <c r="B18" s="239" t="s">
        <v>578</v>
      </c>
      <c r="C18" s="240">
        <v>241071</v>
      </c>
      <c r="D18" s="241">
        <v>23142.82</v>
      </c>
      <c r="E18" s="241">
        <v>22660.67</v>
      </c>
      <c r="F18" s="240">
        <v>0</v>
      </c>
      <c r="G18" s="240">
        <v>0</v>
      </c>
      <c r="H18" s="240">
        <v>-482.15</v>
      </c>
      <c r="I18" s="240">
        <v>0</v>
      </c>
      <c r="J18" s="240">
        <v>0</v>
      </c>
      <c r="K18" s="240">
        <v>-482.15</v>
      </c>
      <c r="L18" s="240">
        <v>0</v>
      </c>
    </row>
    <row r="19" spans="1:12" ht="13.5" thickBot="1">
      <c r="A19" s="239" t="s">
        <v>453</v>
      </c>
      <c r="B19" s="239" t="s">
        <v>578</v>
      </c>
      <c r="C19" s="240">
        <v>873629</v>
      </c>
      <c r="D19" s="241">
        <v>109203.63</v>
      </c>
      <c r="E19" s="241">
        <v>102214.59</v>
      </c>
      <c r="F19" s="240">
        <v>0</v>
      </c>
      <c r="G19" s="240">
        <v>0</v>
      </c>
      <c r="H19" s="241">
        <v>-6989.04</v>
      </c>
      <c r="I19" s="240">
        <v>0</v>
      </c>
      <c r="J19" s="240">
        <v>0</v>
      </c>
      <c r="K19" s="241">
        <v>-6989.04</v>
      </c>
      <c r="L19" s="240">
        <v>0</v>
      </c>
    </row>
    <row r="20" spans="1:12" ht="13.5" thickBot="1">
      <c r="A20" s="239" t="s">
        <v>454</v>
      </c>
      <c r="B20" s="239" t="s">
        <v>578</v>
      </c>
      <c r="C20" s="240">
        <v>285850</v>
      </c>
      <c r="D20" s="241">
        <v>40019</v>
      </c>
      <c r="E20" s="241">
        <v>36017.1</v>
      </c>
      <c r="F20" s="240">
        <v>0</v>
      </c>
      <c r="G20" s="240">
        <v>0</v>
      </c>
      <c r="H20" s="241">
        <v>-4001.9</v>
      </c>
      <c r="I20" s="240">
        <v>0</v>
      </c>
      <c r="J20" s="240">
        <v>0</v>
      </c>
      <c r="K20" s="241">
        <v>-4001.9</v>
      </c>
      <c r="L20" s="240">
        <v>0</v>
      </c>
    </row>
    <row r="21" spans="1:12" ht="13.5" thickBot="1">
      <c r="A21" s="239" t="s">
        <v>455</v>
      </c>
      <c r="B21" s="239" t="s">
        <v>578</v>
      </c>
      <c r="C21" s="240">
        <v>313855</v>
      </c>
      <c r="D21" s="241">
        <v>88193.26</v>
      </c>
      <c r="E21" s="241">
        <v>90390.24</v>
      </c>
      <c r="F21" s="240">
        <v>0</v>
      </c>
      <c r="G21" s="240">
        <v>0</v>
      </c>
      <c r="H21" s="241">
        <v>2196.98</v>
      </c>
      <c r="I21" s="240">
        <v>0</v>
      </c>
      <c r="J21" s="240">
        <v>0</v>
      </c>
      <c r="K21" s="241">
        <v>2196.98</v>
      </c>
      <c r="L21" s="240">
        <v>0</v>
      </c>
    </row>
    <row r="22" spans="1:12" ht="13.5" thickBot="1">
      <c r="A22" s="239" t="s">
        <v>582</v>
      </c>
      <c r="B22" s="239" t="s">
        <v>578</v>
      </c>
      <c r="C22" s="240">
        <v>131238</v>
      </c>
      <c r="D22" s="241">
        <v>9278.53</v>
      </c>
      <c r="E22" s="240">
        <v>0</v>
      </c>
      <c r="F22" s="240">
        <v>0</v>
      </c>
      <c r="G22" s="240">
        <v>0</v>
      </c>
      <c r="H22" s="241">
        <v>-9278.53</v>
      </c>
      <c r="I22" s="240">
        <v>0</v>
      </c>
      <c r="J22" s="240">
        <v>0</v>
      </c>
      <c r="K22" s="241">
        <v>-9278.53</v>
      </c>
      <c r="L22" s="240">
        <v>0</v>
      </c>
    </row>
    <row r="23" spans="1:12" ht="13.5" thickBot="1">
      <c r="A23" s="239" t="s">
        <v>582</v>
      </c>
      <c r="B23" s="239" t="s">
        <v>580</v>
      </c>
      <c r="C23" s="240">
        <v>63484</v>
      </c>
      <c r="D23" s="241">
        <v>4488.32</v>
      </c>
      <c r="E23" s="240">
        <v>0</v>
      </c>
      <c r="F23" s="241">
        <v>-4488.32</v>
      </c>
      <c r="G23" s="240">
        <v>0</v>
      </c>
      <c r="H23" s="240">
        <v>0</v>
      </c>
      <c r="I23" s="240">
        <v>0</v>
      </c>
      <c r="J23" s="240">
        <v>0</v>
      </c>
      <c r="K23" s="241">
        <v>-4488.32</v>
      </c>
      <c r="L23" s="240">
        <v>0</v>
      </c>
    </row>
    <row r="24" spans="1:12" ht="13.5" thickBot="1">
      <c r="A24" s="239" t="s">
        <v>583</v>
      </c>
      <c r="B24" s="239" t="s">
        <v>580</v>
      </c>
      <c r="C24" s="240">
        <v>320513</v>
      </c>
      <c r="D24" s="241">
        <v>52596.18</v>
      </c>
      <c r="E24" s="241">
        <v>54743.62</v>
      </c>
      <c r="F24" s="241">
        <v>2147.44</v>
      </c>
      <c r="G24" s="240">
        <v>0</v>
      </c>
      <c r="H24" s="240">
        <v>0</v>
      </c>
      <c r="I24" s="240">
        <v>0</v>
      </c>
      <c r="J24" s="240">
        <v>0</v>
      </c>
      <c r="K24" s="241">
        <v>2147.44</v>
      </c>
      <c r="L24" s="240">
        <v>0</v>
      </c>
    </row>
    <row r="25" spans="1:12" ht="13.5" thickBot="1">
      <c r="A25" s="239" t="s">
        <v>584</v>
      </c>
      <c r="B25" s="239" t="s">
        <v>580</v>
      </c>
      <c r="C25" s="240">
        <v>21745</v>
      </c>
      <c r="D25" s="241">
        <v>26770.27</v>
      </c>
      <c r="E25" s="241">
        <v>9817.87</v>
      </c>
      <c r="F25" s="241">
        <v>-16952.4</v>
      </c>
      <c r="G25" s="240">
        <v>0</v>
      </c>
      <c r="H25" s="240">
        <v>0</v>
      </c>
      <c r="I25" s="240">
        <v>0</v>
      </c>
      <c r="J25" s="240">
        <v>0</v>
      </c>
      <c r="K25" s="241">
        <v>-16952.4</v>
      </c>
      <c r="L25" s="240">
        <v>0</v>
      </c>
    </row>
    <row r="26" spans="1:12" ht="13.5" thickBot="1">
      <c r="A26" s="239" t="s">
        <v>456</v>
      </c>
      <c r="B26" s="239" t="s">
        <v>578</v>
      </c>
      <c r="C26" s="240">
        <v>8628179</v>
      </c>
      <c r="D26" s="241">
        <v>2157044.75</v>
      </c>
      <c r="E26" s="241">
        <v>1604841.29</v>
      </c>
      <c r="F26" s="240">
        <v>0</v>
      </c>
      <c r="G26" s="240">
        <v>0</v>
      </c>
      <c r="H26" s="241">
        <v>-552203.46</v>
      </c>
      <c r="I26" s="240">
        <v>0</v>
      </c>
      <c r="J26" s="240">
        <v>0</v>
      </c>
      <c r="K26" s="241">
        <v>-552203.46</v>
      </c>
      <c r="L26" s="240">
        <v>0</v>
      </c>
    </row>
    <row r="27" spans="1:12" ht="13.5" thickBot="1">
      <c r="A27" s="239" t="s">
        <v>456</v>
      </c>
      <c r="B27" s="239" t="s">
        <v>580</v>
      </c>
      <c r="C27" s="240">
        <v>147376</v>
      </c>
      <c r="D27" s="241">
        <v>36844</v>
      </c>
      <c r="E27" s="241">
        <v>27411.94</v>
      </c>
      <c r="F27" s="241">
        <v>-9432.06</v>
      </c>
      <c r="G27" s="240">
        <v>0</v>
      </c>
      <c r="H27" s="240">
        <v>0</v>
      </c>
      <c r="I27" s="240">
        <v>0</v>
      </c>
      <c r="J27" s="240">
        <v>0</v>
      </c>
      <c r="K27" s="241">
        <v>-9432.06</v>
      </c>
      <c r="L27" s="240">
        <v>0</v>
      </c>
    </row>
    <row r="28" spans="1:12" ht="13.5" thickBot="1">
      <c r="A28" s="239" t="s">
        <v>457</v>
      </c>
      <c r="B28" s="239" t="s">
        <v>580</v>
      </c>
      <c r="C28" s="240">
        <v>1013994</v>
      </c>
      <c r="D28" s="241">
        <v>270837.8</v>
      </c>
      <c r="E28" s="241">
        <v>264652.43</v>
      </c>
      <c r="F28" s="241">
        <v>-6185.37</v>
      </c>
      <c r="G28" s="240">
        <v>0</v>
      </c>
      <c r="H28" s="240">
        <v>0</v>
      </c>
      <c r="I28" s="240">
        <v>0</v>
      </c>
      <c r="J28" s="240">
        <v>0</v>
      </c>
      <c r="K28" s="241">
        <v>-6185.37</v>
      </c>
      <c r="L28" s="240">
        <v>0</v>
      </c>
    </row>
    <row r="29" spans="1:12" ht="13.5" thickBot="1">
      <c r="A29" s="239" t="s">
        <v>457</v>
      </c>
      <c r="B29" s="239" t="s">
        <v>578</v>
      </c>
      <c r="C29" s="240">
        <v>1203079</v>
      </c>
      <c r="D29" s="241">
        <v>321342.4</v>
      </c>
      <c r="E29" s="241">
        <v>314003.62</v>
      </c>
      <c r="F29" s="240">
        <v>0</v>
      </c>
      <c r="G29" s="240">
        <v>0</v>
      </c>
      <c r="H29" s="241">
        <v>-7338.78</v>
      </c>
      <c r="I29" s="240">
        <v>0</v>
      </c>
      <c r="J29" s="240">
        <v>0</v>
      </c>
      <c r="K29" s="241">
        <v>-7338.78</v>
      </c>
      <c r="L29" s="240">
        <v>0</v>
      </c>
    </row>
    <row r="30" spans="1:12" ht="13.5" thickBot="1">
      <c r="A30" s="239" t="s">
        <v>458</v>
      </c>
      <c r="B30" s="239" t="s">
        <v>578</v>
      </c>
      <c r="C30" s="240">
        <v>5422713</v>
      </c>
      <c r="D30" s="241">
        <v>1263492.13</v>
      </c>
      <c r="E30" s="241">
        <v>1035738.18</v>
      </c>
      <c r="F30" s="240">
        <v>0</v>
      </c>
      <c r="G30" s="240">
        <v>0</v>
      </c>
      <c r="H30" s="241">
        <v>-227753.95</v>
      </c>
      <c r="I30" s="240">
        <v>0</v>
      </c>
      <c r="J30" s="240">
        <v>0</v>
      </c>
      <c r="K30" s="241">
        <v>-227753.95</v>
      </c>
      <c r="L30" s="240">
        <v>0</v>
      </c>
    </row>
    <row r="31" spans="1:12" ht="13.5" thickBot="1">
      <c r="A31" s="239" t="s">
        <v>458</v>
      </c>
      <c r="B31" s="239" t="s">
        <v>580</v>
      </c>
      <c r="C31" s="240">
        <v>2040000</v>
      </c>
      <c r="D31" s="241">
        <v>475320</v>
      </c>
      <c r="E31" s="241">
        <v>389640</v>
      </c>
      <c r="F31" s="241">
        <v>-85680</v>
      </c>
      <c r="G31" s="240">
        <v>0</v>
      </c>
      <c r="H31" s="240">
        <v>0</v>
      </c>
      <c r="I31" s="240">
        <v>0</v>
      </c>
      <c r="J31" s="240">
        <v>0</v>
      </c>
      <c r="K31" s="241">
        <v>-85680</v>
      </c>
      <c r="L31" s="240">
        <v>0</v>
      </c>
    </row>
    <row r="32" spans="1:12" ht="13.5" thickBot="1">
      <c r="A32" s="239" t="s">
        <v>585</v>
      </c>
      <c r="B32" s="239" t="s">
        <v>580</v>
      </c>
      <c r="C32" s="240">
        <v>100139</v>
      </c>
      <c r="D32" s="241">
        <v>100139</v>
      </c>
      <c r="E32" s="241">
        <v>100139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</row>
    <row r="33" spans="1:12" ht="13.5" thickBot="1">
      <c r="A33" s="239" t="s">
        <v>586</v>
      </c>
      <c r="B33" s="239" t="s">
        <v>580</v>
      </c>
      <c r="C33" s="240">
        <v>1999574</v>
      </c>
      <c r="D33" s="241">
        <v>987789.56</v>
      </c>
      <c r="E33" s="241">
        <v>987789.56</v>
      </c>
      <c r="F33" s="240">
        <v>0</v>
      </c>
      <c r="G33" s="240">
        <v>0</v>
      </c>
      <c r="H33" s="240">
        <v>0</v>
      </c>
      <c r="I33" s="240">
        <v>0</v>
      </c>
      <c r="J33" s="240">
        <v>0</v>
      </c>
      <c r="K33" s="240">
        <v>0</v>
      </c>
      <c r="L33" s="240">
        <v>0</v>
      </c>
    </row>
    <row r="34" spans="1:12" ht="13.5" thickBot="1">
      <c r="A34" s="239" t="s">
        <v>587</v>
      </c>
      <c r="B34" s="239" t="s">
        <v>580</v>
      </c>
      <c r="C34" s="240">
        <v>503345</v>
      </c>
      <c r="D34" s="241">
        <v>170331.95</v>
      </c>
      <c r="E34" s="241">
        <v>50334.5</v>
      </c>
      <c r="F34" s="241">
        <v>-119997.45</v>
      </c>
      <c r="G34" s="240">
        <v>0</v>
      </c>
      <c r="H34" s="240">
        <v>0</v>
      </c>
      <c r="I34" s="240">
        <v>0</v>
      </c>
      <c r="J34" s="240">
        <v>0</v>
      </c>
      <c r="K34" s="241">
        <v>-119997.45</v>
      </c>
      <c r="L34" s="240">
        <v>0</v>
      </c>
    </row>
    <row r="35" spans="1:12" ht="13.5" thickBot="1">
      <c r="A35" s="239" t="s">
        <v>588</v>
      </c>
      <c r="B35" s="239" t="s">
        <v>580</v>
      </c>
      <c r="C35" s="240">
        <v>159156</v>
      </c>
      <c r="D35" s="241">
        <v>61752.53</v>
      </c>
      <c r="E35" s="241">
        <v>64299.02</v>
      </c>
      <c r="F35" s="241">
        <v>2546.49</v>
      </c>
      <c r="G35" s="240">
        <v>0</v>
      </c>
      <c r="H35" s="240">
        <v>0</v>
      </c>
      <c r="I35" s="240">
        <v>0</v>
      </c>
      <c r="J35" s="240">
        <v>0</v>
      </c>
      <c r="K35" s="241">
        <v>2546.49</v>
      </c>
      <c r="L35" s="240">
        <v>0</v>
      </c>
    </row>
    <row r="36" spans="1:12" ht="13.5" thickBot="1">
      <c r="A36" s="239" t="s">
        <v>589</v>
      </c>
      <c r="B36" s="239" t="s">
        <v>580</v>
      </c>
      <c r="C36" s="240">
        <v>32090</v>
      </c>
      <c r="D36" s="241">
        <v>13002.87</v>
      </c>
      <c r="E36" s="241">
        <v>6418</v>
      </c>
      <c r="F36" s="241">
        <v>-6584.87</v>
      </c>
      <c r="G36" s="240">
        <v>0</v>
      </c>
      <c r="H36" s="240">
        <v>0</v>
      </c>
      <c r="I36" s="240">
        <v>0</v>
      </c>
      <c r="J36" s="240">
        <v>0</v>
      </c>
      <c r="K36" s="241">
        <v>-6584.87</v>
      </c>
      <c r="L36" s="240">
        <v>0</v>
      </c>
    </row>
    <row r="37" spans="1:12" ht="13.5" thickBot="1">
      <c r="A37" s="239" t="s">
        <v>590</v>
      </c>
      <c r="B37" s="239" t="s">
        <v>578</v>
      </c>
      <c r="C37" s="240">
        <v>3425317</v>
      </c>
      <c r="D37" s="241">
        <v>1175226.26</v>
      </c>
      <c r="E37" s="241">
        <v>171265.85</v>
      </c>
      <c r="F37" s="240">
        <v>0</v>
      </c>
      <c r="G37" s="240">
        <v>0</v>
      </c>
      <c r="H37" s="241">
        <v>-1003960.41</v>
      </c>
      <c r="I37" s="240">
        <v>0</v>
      </c>
      <c r="J37" s="240">
        <v>0</v>
      </c>
      <c r="K37" s="241">
        <v>-1003960.41</v>
      </c>
      <c r="L37" s="240">
        <v>0</v>
      </c>
    </row>
    <row r="38" spans="1:12" ht="13.5" thickBot="1">
      <c r="A38" s="239" t="s">
        <v>590</v>
      </c>
      <c r="B38" s="239" t="s">
        <v>580</v>
      </c>
      <c r="C38" s="240">
        <v>100926</v>
      </c>
      <c r="D38" s="241">
        <v>34627.71</v>
      </c>
      <c r="E38" s="241">
        <v>5046.3</v>
      </c>
      <c r="F38" s="241">
        <v>-29581.41</v>
      </c>
      <c r="G38" s="240">
        <v>0</v>
      </c>
      <c r="H38" s="240">
        <v>0</v>
      </c>
      <c r="I38" s="240">
        <v>0</v>
      </c>
      <c r="J38" s="240">
        <v>0</v>
      </c>
      <c r="K38" s="241">
        <v>-29581.41</v>
      </c>
      <c r="L38" s="240">
        <v>0</v>
      </c>
    </row>
    <row r="39" spans="1:12" ht="13.5" thickBot="1">
      <c r="A39" s="239" t="s">
        <v>591</v>
      </c>
      <c r="B39" s="239" t="s">
        <v>578</v>
      </c>
      <c r="C39" s="240">
        <v>3595</v>
      </c>
      <c r="D39" s="241">
        <v>43104.05</v>
      </c>
      <c r="E39" s="241">
        <v>26782.75</v>
      </c>
      <c r="F39" s="240">
        <v>0</v>
      </c>
      <c r="G39" s="240">
        <v>0</v>
      </c>
      <c r="H39" s="241">
        <v>-16321.3</v>
      </c>
      <c r="I39" s="240">
        <v>0</v>
      </c>
      <c r="J39" s="240">
        <v>0</v>
      </c>
      <c r="K39" s="241">
        <v>-16321.3</v>
      </c>
      <c r="L39" s="240">
        <v>0</v>
      </c>
    </row>
    <row r="40" spans="1:12" ht="13.5" thickBot="1">
      <c r="A40" s="239" t="s">
        <v>592</v>
      </c>
      <c r="B40" s="239" t="s">
        <v>580</v>
      </c>
      <c r="C40" s="240">
        <v>173042</v>
      </c>
      <c r="D40" s="241">
        <v>17304.2</v>
      </c>
      <c r="E40" s="241">
        <v>58920.8</v>
      </c>
      <c r="F40" s="241">
        <v>41616.6</v>
      </c>
      <c r="G40" s="240">
        <v>0</v>
      </c>
      <c r="H40" s="240">
        <v>0</v>
      </c>
      <c r="I40" s="240">
        <v>0</v>
      </c>
      <c r="J40" s="240">
        <v>0</v>
      </c>
      <c r="K40" s="241">
        <v>41616.6</v>
      </c>
      <c r="L40" s="240">
        <v>0</v>
      </c>
    </row>
    <row r="41" spans="1:12" ht="13.5" thickBot="1">
      <c r="A41" s="239" t="s">
        <v>593</v>
      </c>
      <c r="B41" s="239" t="s">
        <v>578</v>
      </c>
      <c r="C41" s="240">
        <v>206506</v>
      </c>
      <c r="D41" s="241">
        <v>113475.05</v>
      </c>
      <c r="E41" s="241">
        <v>41301.2</v>
      </c>
      <c r="F41" s="240">
        <v>0</v>
      </c>
      <c r="G41" s="240">
        <v>0</v>
      </c>
      <c r="H41" s="241">
        <v>-72173.85</v>
      </c>
      <c r="I41" s="240">
        <v>0</v>
      </c>
      <c r="J41" s="240">
        <v>0</v>
      </c>
      <c r="K41" s="241">
        <v>-72173.85</v>
      </c>
      <c r="L41" s="240">
        <v>0</v>
      </c>
    </row>
    <row r="42" spans="1:12" ht="13.5" thickBot="1">
      <c r="A42" s="239" t="s">
        <v>594</v>
      </c>
      <c r="B42" s="239" t="s">
        <v>578</v>
      </c>
      <c r="C42" s="240">
        <v>47836</v>
      </c>
      <c r="D42" s="241">
        <v>11533.26</v>
      </c>
      <c r="E42" s="241">
        <v>13484.97</v>
      </c>
      <c r="F42" s="240">
        <v>0</v>
      </c>
      <c r="G42" s="240">
        <v>0</v>
      </c>
      <c r="H42" s="241">
        <v>1951.71</v>
      </c>
      <c r="I42" s="240">
        <v>0</v>
      </c>
      <c r="J42" s="240">
        <v>0</v>
      </c>
      <c r="K42" s="241">
        <v>1951.71</v>
      </c>
      <c r="L42" s="240">
        <v>0</v>
      </c>
    </row>
    <row r="43" spans="1:12" ht="13.5" thickBot="1">
      <c r="A43" s="239" t="s">
        <v>595</v>
      </c>
      <c r="B43" s="239" t="s">
        <v>578</v>
      </c>
      <c r="C43" s="240">
        <v>13016</v>
      </c>
      <c r="D43" s="241">
        <v>14512.84</v>
      </c>
      <c r="E43" s="241">
        <v>13016</v>
      </c>
      <c r="F43" s="240">
        <v>0</v>
      </c>
      <c r="G43" s="240">
        <v>0</v>
      </c>
      <c r="H43" s="241">
        <v>-1496.84</v>
      </c>
      <c r="I43" s="240">
        <v>0</v>
      </c>
      <c r="J43" s="240">
        <v>0</v>
      </c>
      <c r="K43" s="241">
        <v>-1496.84</v>
      </c>
      <c r="L43" s="240">
        <v>0</v>
      </c>
    </row>
    <row r="44" spans="1:12" ht="13.5" thickBot="1">
      <c r="A44" s="239" t="s">
        <v>596</v>
      </c>
      <c r="B44" s="239" t="s">
        <v>578</v>
      </c>
      <c r="C44" s="240">
        <v>1500</v>
      </c>
      <c r="D44" s="241">
        <v>155195.1</v>
      </c>
      <c r="E44" s="241">
        <v>168690.3</v>
      </c>
      <c r="F44" s="240">
        <v>0</v>
      </c>
      <c r="G44" s="240">
        <v>0</v>
      </c>
      <c r="H44" s="241">
        <v>13495.2</v>
      </c>
      <c r="I44" s="240">
        <v>0</v>
      </c>
      <c r="J44" s="240">
        <v>0</v>
      </c>
      <c r="K44" s="241">
        <v>13495.2</v>
      </c>
      <c r="L44" s="240">
        <v>0</v>
      </c>
    </row>
    <row r="45" spans="1:12" ht="13.5" thickBot="1">
      <c r="A45" s="239" t="s">
        <v>459</v>
      </c>
      <c r="B45" s="239" t="s">
        <v>578</v>
      </c>
      <c r="C45" s="240">
        <v>7230</v>
      </c>
      <c r="D45" s="241">
        <v>6065.97</v>
      </c>
      <c r="E45" s="241">
        <v>4699.5</v>
      </c>
      <c r="F45" s="240">
        <v>0</v>
      </c>
      <c r="G45" s="240">
        <v>0</v>
      </c>
      <c r="H45" s="241">
        <v>-1366.47</v>
      </c>
      <c r="I45" s="240">
        <v>0</v>
      </c>
      <c r="J45" s="240">
        <v>0</v>
      </c>
      <c r="K45" s="241">
        <v>-1366.47</v>
      </c>
      <c r="L45" s="240">
        <v>0</v>
      </c>
    </row>
    <row r="46" spans="1:12" ht="13.5" thickBot="1">
      <c r="A46" s="239" t="s">
        <v>597</v>
      </c>
      <c r="B46" s="239" t="s">
        <v>580</v>
      </c>
      <c r="C46" s="240">
        <v>432948</v>
      </c>
      <c r="D46" s="241">
        <v>303063.6</v>
      </c>
      <c r="E46" s="241">
        <v>194826.6</v>
      </c>
      <c r="F46" s="241">
        <v>-108237</v>
      </c>
      <c r="G46" s="240">
        <v>0</v>
      </c>
      <c r="H46" s="240">
        <v>0</v>
      </c>
      <c r="I46" s="240">
        <v>0</v>
      </c>
      <c r="J46" s="240">
        <v>0</v>
      </c>
      <c r="K46" s="241">
        <v>-108237</v>
      </c>
      <c r="L46" s="240">
        <v>0</v>
      </c>
    </row>
    <row r="47" spans="1:12" ht="13.5" thickBot="1">
      <c r="A47" s="239" t="s">
        <v>598</v>
      </c>
      <c r="B47" s="239" t="s">
        <v>580</v>
      </c>
      <c r="C47" s="240">
        <v>22384</v>
      </c>
      <c r="D47" s="241">
        <v>11901.57</v>
      </c>
      <c r="E47" s="241">
        <v>12387.31</v>
      </c>
      <c r="F47" s="240">
        <v>485.74</v>
      </c>
      <c r="G47" s="240">
        <v>0</v>
      </c>
      <c r="H47" s="240">
        <v>0</v>
      </c>
      <c r="I47" s="240">
        <v>0</v>
      </c>
      <c r="J47" s="240">
        <v>0</v>
      </c>
      <c r="K47" s="240">
        <v>485.74</v>
      </c>
      <c r="L47" s="240">
        <v>0</v>
      </c>
    </row>
    <row r="48" spans="1:12" ht="13.5" thickBot="1">
      <c r="A48" s="239" t="s">
        <v>460</v>
      </c>
      <c r="B48" s="239" t="s">
        <v>578</v>
      </c>
      <c r="C48" s="240">
        <v>11160</v>
      </c>
      <c r="D48" s="241">
        <v>1819.08</v>
      </c>
      <c r="E48" s="241">
        <v>1461.96</v>
      </c>
      <c r="F48" s="240">
        <v>0</v>
      </c>
      <c r="G48" s="240">
        <v>0</v>
      </c>
      <c r="H48" s="240">
        <v>-357.12</v>
      </c>
      <c r="I48" s="240">
        <v>0</v>
      </c>
      <c r="J48" s="240">
        <v>0</v>
      </c>
      <c r="K48" s="240">
        <v>-357.12</v>
      </c>
      <c r="L48" s="240">
        <v>0</v>
      </c>
    </row>
    <row r="49" spans="1:12" ht="13.5" thickBot="1">
      <c r="A49" s="239" t="s">
        <v>599</v>
      </c>
      <c r="B49" s="239" t="s">
        <v>580</v>
      </c>
      <c r="C49" s="240">
        <v>29172</v>
      </c>
      <c r="D49" s="241">
        <v>11668.8</v>
      </c>
      <c r="E49" s="241">
        <v>13156.57</v>
      </c>
      <c r="F49" s="241">
        <v>1487.77</v>
      </c>
      <c r="G49" s="240">
        <v>0</v>
      </c>
      <c r="H49" s="240">
        <v>0</v>
      </c>
      <c r="I49" s="240">
        <v>0</v>
      </c>
      <c r="J49" s="240">
        <v>0</v>
      </c>
      <c r="K49" s="241">
        <v>1487.77</v>
      </c>
      <c r="L49" s="240">
        <v>0</v>
      </c>
    </row>
    <row r="50" spans="1:12" ht="13.5" thickBot="1">
      <c r="A50" s="239" t="s">
        <v>461</v>
      </c>
      <c r="B50" s="239" t="s">
        <v>580</v>
      </c>
      <c r="C50" s="240">
        <v>62</v>
      </c>
      <c r="D50" s="241">
        <v>57195.62</v>
      </c>
      <c r="E50" s="241">
        <v>73470</v>
      </c>
      <c r="F50" s="241">
        <v>16274.38</v>
      </c>
      <c r="G50" s="240">
        <v>0</v>
      </c>
      <c r="H50" s="240">
        <v>0</v>
      </c>
      <c r="I50" s="240">
        <v>0</v>
      </c>
      <c r="J50" s="240">
        <v>0</v>
      </c>
      <c r="K50" s="241">
        <v>16274.38</v>
      </c>
      <c r="L50" s="240">
        <v>0</v>
      </c>
    </row>
    <row r="51" spans="1:12" ht="13.5" thickBot="1">
      <c r="A51" s="239" t="s">
        <v>600</v>
      </c>
      <c r="B51" s="239" t="s">
        <v>580</v>
      </c>
      <c r="C51" s="240">
        <v>57621</v>
      </c>
      <c r="D51" s="241">
        <v>251630.91</v>
      </c>
      <c r="E51" s="240">
        <v>0</v>
      </c>
      <c r="F51" s="241">
        <v>-251630.91</v>
      </c>
      <c r="G51" s="240">
        <v>0</v>
      </c>
      <c r="H51" s="240">
        <v>0</v>
      </c>
      <c r="I51" s="240">
        <v>0</v>
      </c>
      <c r="J51" s="240">
        <v>0</v>
      </c>
      <c r="K51" s="241">
        <v>-251630.91</v>
      </c>
      <c r="L51" s="240">
        <v>0</v>
      </c>
    </row>
    <row r="52" spans="1:12" ht="13.5" thickBot="1">
      <c r="A52" s="239" t="s">
        <v>462</v>
      </c>
      <c r="B52" s="239" t="s">
        <v>580</v>
      </c>
      <c r="C52" s="240">
        <v>80686</v>
      </c>
      <c r="D52" s="241">
        <v>45184.16</v>
      </c>
      <c r="E52" s="241">
        <v>48411.6</v>
      </c>
      <c r="F52" s="241">
        <v>3227.44</v>
      </c>
      <c r="G52" s="240">
        <v>0</v>
      </c>
      <c r="H52" s="240">
        <v>0</v>
      </c>
      <c r="I52" s="240">
        <v>0</v>
      </c>
      <c r="J52" s="240">
        <v>0</v>
      </c>
      <c r="K52" s="241">
        <v>3227.44</v>
      </c>
      <c r="L52" s="240">
        <v>0</v>
      </c>
    </row>
    <row r="53" spans="1:12" ht="13.5" thickBot="1">
      <c r="A53" s="239" t="s">
        <v>462</v>
      </c>
      <c r="B53" s="239" t="s">
        <v>578</v>
      </c>
      <c r="C53" s="240">
        <v>496185</v>
      </c>
      <c r="D53" s="241">
        <v>283863.6</v>
      </c>
      <c r="E53" s="241">
        <v>297711</v>
      </c>
      <c r="F53" s="240">
        <v>0</v>
      </c>
      <c r="G53" s="240">
        <v>0</v>
      </c>
      <c r="H53" s="241">
        <v>13847.4</v>
      </c>
      <c r="I53" s="240">
        <v>0</v>
      </c>
      <c r="J53" s="240">
        <v>0</v>
      </c>
      <c r="K53" s="241">
        <v>13847.4</v>
      </c>
      <c r="L53" s="240">
        <v>0</v>
      </c>
    </row>
    <row r="54" spans="1:12" ht="12" customHeight="1" thickBot="1">
      <c r="A54" s="239" t="s">
        <v>601</v>
      </c>
      <c r="B54" s="239" t="s">
        <v>580</v>
      </c>
      <c r="C54" s="240">
        <v>123719</v>
      </c>
      <c r="D54" s="241">
        <v>677525.33</v>
      </c>
      <c r="E54" s="241">
        <v>355865.33</v>
      </c>
      <c r="F54" s="241">
        <v>-321660</v>
      </c>
      <c r="G54" s="240">
        <v>0</v>
      </c>
      <c r="H54" s="240">
        <v>0</v>
      </c>
      <c r="I54" s="240">
        <v>0</v>
      </c>
      <c r="J54" s="240">
        <v>0</v>
      </c>
      <c r="K54" s="241">
        <v>-321660</v>
      </c>
      <c r="L54" s="240">
        <v>0</v>
      </c>
    </row>
    <row r="55" spans="1:12" ht="13.5" thickBot="1">
      <c r="A55" s="239" t="s">
        <v>602</v>
      </c>
      <c r="B55" s="239" t="s">
        <v>580</v>
      </c>
      <c r="C55" s="240">
        <v>300076</v>
      </c>
      <c r="D55" s="241">
        <v>96684.49</v>
      </c>
      <c r="E55" s="241">
        <v>30007.6</v>
      </c>
      <c r="F55" s="241">
        <v>-66676.89</v>
      </c>
      <c r="G55" s="240">
        <v>0</v>
      </c>
      <c r="H55" s="240">
        <v>0</v>
      </c>
      <c r="I55" s="240">
        <v>0</v>
      </c>
      <c r="J55" s="240">
        <v>0</v>
      </c>
      <c r="K55" s="241">
        <v>-66676.89</v>
      </c>
      <c r="L55" s="240">
        <v>0</v>
      </c>
    </row>
    <row r="56" spans="1:12" ht="13.5" thickBot="1">
      <c r="A56" s="239" t="s">
        <v>603</v>
      </c>
      <c r="B56" s="239" t="s">
        <v>578</v>
      </c>
      <c r="C56" s="240">
        <v>706554</v>
      </c>
      <c r="D56" s="241">
        <v>63589.86</v>
      </c>
      <c r="E56" s="241">
        <v>70655.4</v>
      </c>
      <c r="F56" s="240">
        <v>0</v>
      </c>
      <c r="G56" s="240">
        <v>0</v>
      </c>
      <c r="H56" s="241">
        <v>7065.54</v>
      </c>
      <c r="I56" s="240">
        <v>0</v>
      </c>
      <c r="J56" s="240">
        <v>0</v>
      </c>
      <c r="K56" s="241">
        <v>7065.54</v>
      </c>
      <c r="L56" s="240">
        <v>0</v>
      </c>
    </row>
    <row r="57" spans="1:12" ht="13.5" thickBot="1">
      <c r="A57" s="239" t="s">
        <v>603</v>
      </c>
      <c r="B57" s="239" t="s">
        <v>580</v>
      </c>
      <c r="C57" s="240">
        <v>500000</v>
      </c>
      <c r="D57" s="241">
        <v>45000</v>
      </c>
      <c r="E57" s="241">
        <v>50000</v>
      </c>
      <c r="F57" s="241">
        <v>5000</v>
      </c>
      <c r="G57" s="240">
        <v>0</v>
      </c>
      <c r="H57" s="240">
        <v>0</v>
      </c>
      <c r="I57" s="240">
        <v>0</v>
      </c>
      <c r="J57" s="240">
        <v>0</v>
      </c>
      <c r="K57" s="241">
        <v>5000</v>
      </c>
      <c r="L57" s="240">
        <v>0</v>
      </c>
    </row>
    <row r="58" spans="1:12" ht="13.5" thickBot="1">
      <c r="A58" s="239" t="s">
        <v>604</v>
      </c>
      <c r="B58" s="239" t="s">
        <v>580</v>
      </c>
      <c r="C58" s="240">
        <v>914419</v>
      </c>
      <c r="D58" s="241">
        <v>298740.69</v>
      </c>
      <c r="E58" s="241">
        <v>310902.46</v>
      </c>
      <c r="F58" s="241">
        <v>12161.77</v>
      </c>
      <c r="G58" s="240">
        <v>0</v>
      </c>
      <c r="H58" s="240">
        <v>0</v>
      </c>
      <c r="I58" s="240">
        <v>0</v>
      </c>
      <c r="J58" s="240">
        <v>0</v>
      </c>
      <c r="K58" s="241">
        <v>12161.77</v>
      </c>
      <c r="L58" s="240">
        <v>0</v>
      </c>
    </row>
    <row r="59" spans="1:12" ht="13.5" thickBot="1">
      <c r="A59" s="239" t="s">
        <v>605</v>
      </c>
      <c r="B59" s="239" t="s">
        <v>578</v>
      </c>
      <c r="C59" s="240">
        <v>76755</v>
      </c>
      <c r="D59" s="241">
        <v>57566.25</v>
      </c>
      <c r="E59" s="241">
        <v>47511.35</v>
      </c>
      <c r="F59" s="240">
        <v>0</v>
      </c>
      <c r="G59" s="240">
        <v>0</v>
      </c>
      <c r="H59" s="241">
        <v>-10054.9</v>
      </c>
      <c r="I59" s="240">
        <v>0</v>
      </c>
      <c r="J59" s="240">
        <v>0</v>
      </c>
      <c r="K59" s="241">
        <v>-10054.9</v>
      </c>
      <c r="L59" s="240">
        <v>0</v>
      </c>
    </row>
    <row r="60" spans="1:12" ht="13.5" thickBot="1">
      <c r="A60" s="239" t="s">
        <v>605</v>
      </c>
      <c r="B60" s="239" t="s">
        <v>580</v>
      </c>
      <c r="C60" s="240">
        <v>55000</v>
      </c>
      <c r="D60" s="241">
        <v>41250</v>
      </c>
      <c r="E60" s="241">
        <v>34045</v>
      </c>
      <c r="F60" s="241">
        <v>-7205</v>
      </c>
      <c r="G60" s="240">
        <v>0</v>
      </c>
      <c r="H60" s="240">
        <v>0</v>
      </c>
      <c r="I60" s="240">
        <v>0</v>
      </c>
      <c r="J60" s="240">
        <v>0</v>
      </c>
      <c r="K60" s="241">
        <v>-7205</v>
      </c>
      <c r="L60" s="240">
        <v>0</v>
      </c>
    </row>
    <row r="61" spans="1:12" ht="13.5" thickBot="1">
      <c r="A61" s="239" t="s">
        <v>606</v>
      </c>
      <c r="B61" s="239" t="s">
        <v>580</v>
      </c>
      <c r="C61" s="240">
        <v>1732791</v>
      </c>
      <c r="D61" s="241">
        <v>604744.06</v>
      </c>
      <c r="E61" s="241">
        <v>173279.1</v>
      </c>
      <c r="F61" s="241">
        <v>-431464.96</v>
      </c>
      <c r="G61" s="240">
        <v>0</v>
      </c>
      <c r="H61" s="240">
        <v>0</v>
      </c>
      <c r="I61" s="240">
        <v>0</v>
      </c>
      <c r="J61" s="240">
        <v>0</v>
      </c>
      <c r="K61" s="241">
        <v>-431464.96</v>
      </c>
      <c r="L61" s="240">
        <v>0</v>
      </c>
    </row>
    <row r="62" spans="1:12" ht="13.5" thickBot="1">
      <c r="A62" s="239" t="s">
        <v>463</v>
      </c>
      <c r="B62" s="239" t="s">
        <v>578</v>
      </c>
      <c r="C62" s="240">
        <v>746571</v>
      </c>
      <c r="D62" s="241">
        <v>17171.13</v>
      </c>
      <c r="E62" s="241">
        <v>23218.36</v>
      </c>
      <c r="F62" s="240">
        <v>0</v>
      </c>
      <c r="G62" s="240">
        <v>0</v>
      </c>
      <c r="H62" s="241">
        <v>6047.23</v>
      </c>
      <c r="I62" s="240">
        <v>0</v>
      </c>
      <c r="J62" s="240">
        <v>0</v>
      </c>
      <c r="K62" s="241">
        <v>6047.23</v>
      </c>
      <c r="L62" s="240">
        <v>0</v>
      </c>
    </row>
    <row r="63" spans="1:12" ht="13.5" thickBot="1">
      <c r="A63" s="239" t="s">
        <v>464</v>
      </c>
      <c r="B63" s="239" t="s">
        <v>578</v>
      </c>
      <c r="C63" s="240">
        <v>2305339</v>
      </c>
      <c r="D63" s="241">
        <v>29969.41</v>
      </c>
      <c r="E63" s="241">
        <v>20748.05</v>
      </c>
      <c r="F63" s="240">
        <v>0</v>
      </c>
      <c r="G63" s="240">
        <v>0</v>
      </c>
      <c r="H63" s="241">
        <v>-9221.36</v>
      </c>
      <c r="I63" s="240">
        <v>0</v>
      </c>
      <c r="J63" s="240">
        <v>0</v>
      </c>
      <c r="K63" s="241">
        <v>-9221.36</v>
      </c>
      <c r="L63" s="240">
        <v>0</v>
      </c>
    </row>
    <row r="64" spans="1:12" ht="13.5" thickBot="1">
      <c r="A64" s="239" t="s">
        <v>464</v>
      </c>
      <c r="B64" s="239" t="s">
        <v>580</v>
      </c>
      <c r="C64" s="240">
        <v>1926558</v>
      </c>
      <c r="D64" s="241">
        <v>25045.25</v>
      </c>
      <c r="E64" s="241">
        <v>17339.02</v>
      </c>
      <c r="F64" s="241">
        <v>-7706.23</v>
      </c>
      <c r="G64" s="240">
        <v>0</v>
      </c>
      <c r="H64" s="240">
        <v>0</v>
      </c>
      <c r="I64" s="240">
        <v>0</v>
      </c>
      <c r="J64" s="240">
        <v>0</v>
      </c>
      <c r="K64" s="241">
        <v>-7706.23</v>
      </c>
      <c r="L64" s="240">
        <v>0</v>
      </c>
    </row>
    <row r="65" spans="1:12" ht="13.5" thickBot="1">
      <c r="A65" s="239" t="s">
        <v>607</v>
      </c>
      <c r="B65" s="239" t="s">
        <v>580</v>
      </c>
      <c r="C65" s="240">
        <v>576733</v>
      </c>
      <c r="D65" s="241">
        <v>144183.25</v>
      </c>
      <c r="E65" s="241">
        <v>173019.9</v>
      </c>
      <c r="F65" s="241">
        <v>28836.65</v>
      </c>
      <c r="G65" s="240">
        <v>0</v>
      </c>
      <c r="H65" s="240">
        <v>0</v>
      </c>
      <c r="I65" s="240">
        <v>0</v>
      </c>
      <c r="J65" s="240">
        <v>0</v>
      </c>
      <c r="K65" s="241">
        <v>28836.65</v>
      </c>
      <c r="L65" s="240">
        <v>0</v>
      </c>
    </row>
    <row r="66" spans="1:12" ht="13.5" thickBot="1">
      <c r="A66" s="239" t="s">
        <v>465</v>
      </c>
      <c r="B66" s="239" t="s">
        <v>580</v>
      </c>
      <c r="C66" s="240">
        <v>1040000</v>
      </c>
      <c r="D66" s="241">
        <v>16640</v>
      </c>
      <c r="E66" s="241">
        <v>31200</v>
      </c>
      <c r="F66" s="241">
        <v>14560</v>
      </c>
      <c r="G66" s="240">
        <v>0</v>
      </c>
      <c r="H66" s="240">
        <v>0</v>
      </c>
      <c r="I66" s="240">
        <v>0</v>
      </c>
      <c r="J66" s="240">
        <v>0</v>
      </c>
      <c r="K66" s="241">
        <v>14560</v>
      </c>
      <c r="L66" s="240">
        <v>0</v>
      </c>
    </row>
    <row r="67" spans="1:12" ht="13.5" thickBot="1">
      <c r="A67" s="239" t="s">
        <v>465</v>
      </c>
      <c r="B67" s="239" t="s">
        <v>578</v>
      </c>
      <c r="C67" s="240">
        <v>1763240</v>
      </c>
      <c r="D67" s="241">
        <v>28211.84</v>
      </c>
      <c r="E67" s="241">
        <v>52897.2</v>
      </c>
      <c r="F67" s="240">
        <v>0</v>
      </c>
      <c r="G67" s="240">
        <v>0</v>
      </c>
      <c r="H67" s="241">
        <v>24685.36</v>
      </c>
      <c r="I67" s="240">
        <v>0</v>
      </c>
      <c r="J67" s="240">
        <v>0</v>
      </c>
      <c r="K67" s="241">
        <v>24685.36</v>
      </c>
      <c r="L67" s="240">
        <v>0</v>
      </c>
    </row>
    <row r="68" spans="1:12" ht="15" customHeight="1" thickBot="1">
      <c r="A68" s="239" t="s">
        <v>608</v>
      </c>
      <c r="B68" s="239" t="s">
        <v>580</v>
      </c>
      <c r="C68" s="240">
        <v>197654</v>
      </c>
      <c r="D68" s="241">
        <v>9882.7</v>
      </c>
      <c r="E68" s="241">
        <v>9882.7</v>
      </c>
      <c r="F68" s="240">
        <v>0</v>
      </c>
      <c r="G68" s="240">
        <v>0</v>
      </c>
      <c r="H68" s="240">
        <v>0</v>
      </c>
      <c r="I68" s="240">
        <v>0</v>
      </c>
      <c r="J68" s="240">
        <v>0</v>
      </c>
      <c r="K68" s="240">
        <v>0</v>
      </c>
      <c r="L68" s="240">
        <v>0</v>
      </c>
    </row>
    <row r="69" spans="1:12" ht="13.5" thickBot="1">
      <c r="A69" s="239" t="s">
        <v>466</v>
      </c>
      <c r="B69" s="239" t="s">
        <v>578</v>
      </c>
      <c r="C69" s="240">
        <v>2052364</v>
      </c>
      <c r="D69" s="241">
        <v>2102646.92</v>
      </c>
      <c r="E69" s="241">
        <v>2154982.2</v>
      </c>
      <c r="F69" s="240">
        <v>0</v>
      </c>
      <c r="G69" s="240">
        <v>0</v>
      </c>
      <c r="H69" s="241">
        <v>52335.28</v>
      </c>
      <c r="I69" s="240">
        <v>0</v>
      </c>
      <c r="J69" s="240">
        <v>0</v>
      </c>
      <c r="K69" s="241">
        <v>52335.28</v>
      </c>
      <c r="L69" s="240">
        <v>0</v>
      </c>
    </row>
    <row r="70" spans="1:12" ht="13.5" thickBot="1">
      <c r="A70" s="239" t="s">
        <v>466</v>
      </c>
      <c r="B70" s="239" t="s">
        <v>580</v>
      </c>
      <c r="C70" s="240">
        <v>1178594</v>
      </c>
      <c r="D70" s="241">
        <v>1207469.55</v>
      </c>
      <c r="E70" s="241">
        <v>1237523.7</v>
      </c>
      <c r="F70" s="241">
        <v>30054.15</v>
      </c>
      <c r="G70" s="240">
        <v>0</v>
      </c>
      <c r="H70" s="240">
        <v>0</v>
      </c>
      <c r="I70" s="240">
        <v>0</v>
      </c>
      <c r="J70" s="240">
        <v>0</v>
      </c>
      <c r="K70" s="241">
        <v>30054.15</v>
      </c>
      <c r="L70" s="240">
        <v>0</v>
      </c>
    </row>
    <row r="71" spans="1:12" ht="13.5" thickBot="1">
      <c r="A71" s="239" t="s">
        <v>609</v>
      </c>
      <c r="B71" s="239" t="s">
        <v>580</v>
      </c>
      <c r="C71" s="240">
        <v>17099</v>
      </c>
      <c r="D71" s="241">
        <v>26980.51</v>
      </c>
      <c r="E71" s="241">
        <v>28079.98</v>
      </c>
      <c r="F71" s="241">
        <v>1099.47</v>
      </c>
      <c r="G71" s="240">
        <v>0</v>
      </c>
      <c r="H71" s="240">
        <v>0</v>
      </c>
      <c r="I71" s="240">
        <v>0</v>
      </c>
      <c r="J71" s="240">
        <v>0</v>
      </c>
      <c r="K71" s="241">
        <v>1099.47</v>
      </c>
      <c r="L71" s="240">
        <v>0</v>
      </c>
    </row>
    <row r="72" spans="1:12" ht="13.5" thickBot="1">
      <c r="A72" s="239" t="s">
        <v>610</v>
      </c>
      <c r="B72" s="239" t="s">
        <v>580</v>
      </c>
      <c r="C72" s="240">
        <v>481752</v>
      </c>
      <c r="D72" s="241">
        <v>96350.4</v>
      </c>
      <c r="E72" s="241">
        <v>24087.6</v>
      </c>
      <c r="F72" s="241">
        <v>-72262.8</v>
      </c>
      <c r="G72" s="240">
        <v>0</v>
      </c>
      <c r="H72" s="240">
        <v>0</v>
      </c>
      <c r="I72" s="240">
        <v>0</v>
      </c>
      <c r="J72" s="240">
        <v>0</v>
      </c>
      <c r="K72" s="241">
        <v>-72262.8</v>
      </c>
      <c r="L72" s="240">
        <v>0</v>
      </c>
    </row>
    <row r="73" spans="1:12" ht="13.5" thickBot="1">
      <c r="A73" s="239" t="s">
        <v>611</v>
      </c>
      <c r="B73" s="239" t="s">
        <v>580</v>
      </c>
      <c r="C73" s="240">
        <v>112356</v>
      </c>
      <c r="D73" s="241">
        <v>116985.07</v>
      </c>
      <c r="E73" s="241">
        <v>121838.85</v>
      </c>
      <c r="F73" s="241">
        <v>4853.78</v>
      </c>
      <c r="G73" s="240">
        <v>0</v>
      </c>
      <c r="H73" s="240">
        <v>0</v>
      </c>
      <c r="I73" s="240">
        <v>0</v>
      </c>
      <c r="J73" s="240">
        <v>0</v>
      </c>
      <c r="K73" s="241">
        <v>4853.78</v>
      </c>
      <c r="L73" s="240">
        <v>0</v>
      </c>
    </row>
    <row r="74" spans="1:12" ht="13.5" thickBot="1">
      <c r="A74" s="239" t="s">
        <v>612</v>
      </c>
      <c r="B74" s="239" t="s">
        <v>578</v>
      </c>
      <c r="C74" s="240">
        <v>93285</v>
      </c>
      <c r="D74" s="241">
        <v>106867.3</v>
      </c>
      <c r="E74" s="241">
        <v>93285</v>
      </c>
      <c r="F74" s="240">
        <v>0</v>
      </c>
      <c r="G74" s="240">
        <v>0</v>
      </c>
      <c r="H74" s="241">
        <v>-13582.3</v>
      </c>
      <c r="I74" s="240">
        <v>0</v>
      </c>
      <c r="J74" s="240">
        <v>0</v>
      </c>
      <c r="K74" s="241">
        <v>-13582.3</v>
      </c>
      <c r="L74" s="240">
        <v>0</v>
      </c>
    </row>
    <row r="75" spans="1:12" ht="13.5" thickBot="1">
      <c r="A75" s="239" t="s">
        <v>613</v>
      </c>
      <c r="B75" s="239" t="s">
        <v>578</v>
      </c>
      <c r="C75" s="240">
        <v>917575</v>
      </c>
      <c r="D75" s="241">
        <v>562014.69</v>
      </c>
      <c r="E75" s="241">
        <v>584954.06</v>
      </c>
      <c r="F75" s="240">
        <v>0</v>
      </c>
      <c r="G75" s="240">
        <v>0</v>
      </c>
      <c r="H75" s="241">
        <v>22939.37</v>
      </c>
      <c r="I75" s="240">
        <v>0</v>
      </c>
      <c r="J75" s="240">
        <v>0</v>
      </c>
      <c r="K75" s="241">
        <v>22939.37</v>
      </c>
      <c r="L75" s="240">
        <v>0</v>
      </c>
    </row>
    <row r="76" spans="1:12" ht="13.5" thickBot="1">
      <c r="A76" s="239" t="s">
        <v>614</v>
      </c>
      <c r="B76" s="239" t="s">
        <v>578</v>
      </c>
      <c r="C76" s="240">
        <v>188730</v>
      </c>
      <c r="D76" s="241">
        <v>81153.9</v>
      </c>
      <c r="E76" s="241">
        <v>37746</v>
      </c>
      <c r="F76" s="240">
        <v>0</v>
      </c>
      <c r="G76" s="240">
        <v>0</v>
      </c>
      <c r="H76" s="241">
        <v>-43407.9</v>
      </c>
      <c r="I76" s="240">
        <v>0</v>
      </c>
      <c r="J76" s="240">
        <v>0</v>
      </c>
      <c r="K76" s="241">
        <v>-43407.9</v>
      </c>
      <c r="L76" s="240">
        <v>0</v>
      </c>
    </row>
    <row r="77" spans="1:12" ht="13.5" thickBot="1">
      <c r="A77" s="239" t="s">
        <v>615</v>
      </c>
      <c r="B77" s="239" t="s">
        <v>580</v>
      </c>
      <c r="C77" s="240">
        <v>10322</v>
      </c>
      <c r="D77" s="241">
        <v>3000.61</v>
      </c>
      <c r="E77" s="241">
        <v>2878.81</v>
      </c>
      <c r="F77" s="240">
        <v>-121.8</v>
      </c>
      <c r="G77" s="240">
        <v>0</v>
      </c>
      <c r="H77" s="240">
        <v>0</v>
      </c>
      <c r="I77" s="240">
        <v>0</v>
      </c>
      <c r="J77" s="240">
        <v>0</v>
      </c>
      <c r="K77" s="240">
        <v>-121.8</v>
      </c>
      <c r="L77" s="240">
        <v>0</v>
      </c>
    </row>
    <row r="78" spans="1:12" ht="13.5" thickBot="1">
      <c r="A78" s="239" t="s">
        <v>616</v>
      </c>
      <c r="B78" s="239" t="s">
        <v>580</v>
      </c>
      <c r="C78" s="240">
        <v>11591</v>
      </c>
      <c r="D78" s="241">
        <v>4056.85</v>
      </c>
      <c r="E78" s="241">
        <v>5795.5</v>
      </c>
      <c r="F78" s="241">
        <v>1738.65</v>
      </c>
      <c r="G78" s="240">
        <v>0</v>
      </c>
      <c r="H78" s="240">
        <v>0</v>
      </c>
      <c r="I78" s="240">
        <v>0</v>
      </c>
      <c r="J78" s="240">
        <v>0</v>
      </c>
      <c r="K78" s="241">
        <v>1738.65</v>
      </c>
      <c r="L78" s="240">
        <v>0</v>
      </c>
    </row>
    <row r="79" spans="1:12" ht="13.5" thickBot="1">
      <c r="A79" s="239" t="s">
        <v>617</v>
      </c>
      <c r="B79" s="239" t="s">
        <v>580</v>
      </c>
      <c r="C79" s="240">
        <v>56089</v>
      </c>
      <c r="D79" s="241">
        <v>9535.13</v>
      </c>
      <c r="E79" s="241">
        <v>9535.13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</row>
    <row r="80" spans="1:12" ht="13.5" thickBot="1">
      <c r="A80" s="323" t="s">
        <v>511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5"/>
    </row>
    <row r="81" spans="1:12" ht="13.5" thickBot="1">
      <c r="A81" s="239" t="s">
        <v>618</v>
      </c>
      <c r="B81" s="239" t="s">
        <v>580</v>
      </c>
      <c r="C81" s="240">
        <v>240000</v>
      </c>
      <c r="D81" s="241">
        <v>167040</v>
      </c>
      <c r="E81" s="241">
        <v>144000</v>
      </c>
      <c r="F81" s="241">
        <v>-23040</v>
      </c>
      <c r="G81" s="240">
        <v>0</v>
      </c>
      <c r="H81" s="240">
        <v>0</v>
      </c>
      <c r="I81" s="240">
        <v>0</v>
      </c>
      <c r="J81" s="240">
        <v>0</v>
      </c>
      <c r="K81" s="241">
        <v>-23040</v>
      </c>
      <c r="L81" s="240">
        <v>0</v>
      </c>
    </row>
    <row r="82" spans="1:12" ht="13.5" thickBot="1">
      <c r="A82" s="323" t="s">
        <v>512</v>
      </c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5"/>
    </row>
    <row r="83" spans="1:12" ht="13.5" thickBot="1">
      <c r="A83" s="239" t="s">
        <v>468</v>
      </c>
      <c r="B83" s="239" t="s">
        <v>580</v>
      </c>
      <c r="C83" s="240">
        <v>8970</v>
      </c>
      <c r="D83" s="241">
        <v>24667.5</v>
      </c>
      <c r="E83" s="241">
        <v>16056.3</v>
      </c>
      <c r="F83" s="241">
        <v>-8611.2</v>
      </c>
      <c r="G83" s="240">
        <v>0</v>
      </c>
      <c r="H83" s="240">
        <v>0</v>
      </c>
      <c r="I83" s="240">
        <v>0</v>
      </c>
      <c r="J83" s="240">
        <v>0</v>
      </c>
      <c r="K83" s="241">
        <v>-8611.2</v>
      </c>
      <c r="L83" s="240">
        <v>0</v>
      </c>
    </row>
    <row r="84" spans="1:12" ht="13.5" thickBot="1">
      <c r="A84" s="239" t="s">
        <v>468</v>
      </c>
      <c r="B84" s="239" t="s">
        <v>578</v>
      </c>
      <c r="C84" s="240">
        <v>225</v>
      </c>
      <c r="D84" s="240">
        <v>618.75</v>
      </c>
      <c r="E84" s="240">
        <v>402.75</v>
      </c>
      <c r="F84" s="240">
        <v>0</v>
      </c>
      <c r="G84" s="240">
        <v>0</v>
      </c>
      <c r="H84" s="240">
        <v>-216</v>
      </c>
      <c r="I84" s="240">
        <v>0</v>
      </c>
      <c r="J84" s="240">
        <v>0</v>
      </c>
      <c r="K84" s="240">
        <v>-216</v>
      </c>
      <c r="L84" s="240">
        <v>0</v>
      </c>
    </row>
    <row r="85" spans="1:12" ht="13.5" thickBot="1">
      <c r="A85" s="239" t="s">
        <v>469</v>
      </c>
      <c r="B85" s="239" t="s">
        <v>578</v>
      </c>
      <c r="C85" s="240">
        <v>300</v>
      </c>
      <c r="D85" s="241">
        <v>2181</v>
      </c>
      <c r="E85" s="241">
        <v>2074.2</v>
      </c>
      <c r="F85" s="240">
        <v>0</v>
      </c>
      <c r="G85" s="240">
        <v>0</v>
      </c>
      <c r="H85" s="240">
        <v>-106.8</v>
      </c>
      <c r="I85" s="240">
        <v>0</v>
      </c>
      <c r="J85" s="240">
        <v>0</v>
      </c>
      <c r="K85" s="240">
        <v>-106.8</v>
      </c>
      <c r="L85" s="240">
        <v>0</v>
      </c>
    </row>
    <row r="86" spans="1:12" ht="13.5" thickBot="1">
      <c r="A86" s="239" t="s">
        <v>619</v>
      </c>
      <c r="B86" s="239" t="s">
        <v>578</v>
      </c>
      <c r="C86" s="240">
        <v>2500</v>
      </c>
      <c r="D86" s="241">
        <v>10000</v>
      </c>
      <c r="E86" s="241">
        <v>5125</v>
      </c>
      <c r="F86" s="240">
        <v>0</v>
      </c>
      <c r="G86" s="240">
        <v>0</v>
      </c>
      <c r="H86" s="241">
        <v>-4875</v>
      </c>
      <c r="I86" s="240">
        <v>0</v>
      </c>
      <c r="J86" s="240">
        <v>0</v>
      </c>
      <c r="K86" s="241">
        <v>-4875</v>
      </c>
      <c r="L86" s="240">
        <v>0</v>
      </c>
    </row>
    <row r="87" spans="1:12" ht="13.5" thickBot="1">
      <c r="A87" s="239" t="s">
        <v>619</v>
      </c>
      <c r="B87" s="239" t="s">
        <v>580</v>
      </c>
      <c r="C87" s="240">
        <v>50000</v>
      </c>
      <c r="D87" s="241">
        <v>200000</v>
      </c>
      <c r="E87" s="241">
        <v>102500</v>
      </c>
      <c r="F87" s="241">
        <v>-97500</v>
      </c>
      <c r="G87" s="240">
        <v>0</v>
      </c>
      <c r="H87" s="240">
        <v>0</v>
      </c>
      <c r="I87" s="240">
        <v>0</v>
      </c>
      <c r="J87" s="240">
        <v>0</v>
      </c>
      <c r="K87" s="241">
        <v>-97500</v>
      </c>
      <c r="L87" s="240">
        <v>0</v>
      </c>
    </row>
    <row r="88" spans="1:12" ht="13.5" thickBot="1">
      <c r="A88" s="239" t="s">
        <v>620</v>
      </c>
      <c r="B88" s="239" t="s">
        <v>580</v>
      </c>
      <c r="C88" s="240">
        <v>20000</v>
      </c>
      <c r="D88" s="241">
        <v>21000</v>
      </c>
      <c r="E88" s="241">
        <v>17120</v>
      </c>
      <c r="F88" s="241">
        <v>-3880</v>
      </c>
      <c r="G88" s="240">
        <v>0</v>
      </c>
      <c r="H88" s="240">
        <v>0</v>
      </c>
      <c r="I88" s="240">
        <v>0</v>
      </c>
      <c r="J88" s="240">
        <v>0</v>
      </c>
      <c r="K88" s="241">
        <v>-3880</v>
      </c>
      <c r="L88" s="240">
        <v>0</v>
      </c>
    </row>
    <row r="89" spans="1:12" ht="13.5" thickBot="1">
      <c r="A89" s="239" t="s">
        <v>620</v>
      </c>
      <c r="B89" s="239" t="s">
        <v>578</v>
      </c>
      <c r="C89" s="240">
        <v>36960</v>
      </c>
      <c r="D89" s="241">
        <v>38808</v>
      </c>
      <c r="E89" s="241">
        <v>31637.76</v>
      </c>
      <c r="F89" s="240">
        <v>0</v>
      </c>
      <c r="G89" s="240">
        <v>0</v>
      </c>
      <c r="H89" s="241">
        <v>-7170.24</v>
      </c>
      <c r="I89" s="240">
        <v>0</v>
      </c>
      <c r="J89" s="240">
        <v>0</v>
      </c>
      <c r="K89" s="241">
        <v>-7170.24</v>
      </c>
      <c r="L89" s="240">
        <v>0</v>
      </c>
    </row>
    <row r="90" spans="1:12" ht="13.5" thickBot="1">
      <c r="A90" s="239" t="s">
        <v>621</v>
      </c>
      <c r="B90" s="239" t="s">
        <v>578</v>
      </c>
      <c r="C90" s="240">
        <v>107589</v>
      </c>
      <c r="D90" s="241">
        <v>107589</v>
      </c>
      <c r="E90" s="241">
        <v>1613.84</v>
      </c>
      <c r="F90" s="240">
        <v>0</v>
      </c>
      <c r="G90" s="240">
        <v>0</v>
      </c>
      <c r="H90" s="241">
        <v>-105975.16</v>
      </c>
      <c r="I90" s="240">
        <v>0</v>
      </c>
      <c r="J90" s="240">
        <v>0</v>
      </c>
      <c r="K90" s="241">
        <v>-105975.16</v>
      </c>
      <c r="L90" s="240">
        <v>0</v>
      </c>
    </row>
    <row r="91" spans="1:12" ht="13.5" thickBot="1">
      <c r="A91" s="239" t="s">
        <v>622</v>
      </c>
      <c r="B91" s="239" t="s">
        <v>580</v>
      </c>
      <c r="C91" s="240">
        <v>10600</v>
      </c>
      <c r="D91" s="241">
        <v>11978</v>
      </c>
      <c r="E91" s="241">
        <v>10706</v>
      </c>
      <c r="F91" s="241">
        <v>-1272</v>
      </c>
      <c r="G91" s="240">
        <v>0</v>
      </c>
      <c r="H91" s="240">
        <v>0</v>
      </c>
      <c r="I91" s="240">
        <v>0</v>
      </c>
      <c r="J91" s="240">
        <v>0</v>
      </c>
      <c r="K91" s="241">
        <v>-1272</v>
      </c>
      <c r="L91" s="240">
        <v>0</v>
      </c>
    </row>
    <row r="92" spans="1:12" ht="13.5" thickBot="1">
      <c r="A92" s="239" t="s">
        <v>623</v>
      </c>
      <c r="B92" s="239" t="s">
        <v>580</v>
      </c>
      <c r="C92" s="240">
        <v>62450</v>
      </c>
      <c r="D92" s="241">
        <v>171737.5</v>
      </c>
      <c r="E92" s="241">
        <v>64948</v>
      </c>
      <c r="F92" s="241">
        <v>-106789.5</v>
      </c>
      <c r="G92" s="240">
        <v>0</v>
      </c>
      <c r="H92" s="240">
        <v>0</v>
      </c>
      <c r="I92" s="240">
        <v>0</v>
      </c>
      <c r="J92" s="240">
        <v>0</v>
      </c>
      <c r="K92" s="241">
        <v>-106789.5</v>
      </c>
      <c r="L92" s="240">
        <v>0</v>
      </c>
    </row>
    <row r="93" spans="1:12" ht="13.5" thickBot="1">
      <c r="A93" s="239" t="s">
        <v>471</v>
      </c>
      <c r="B93" s="239" t="s">
        <v>578</v>
      </c>
      <c r="C93" s="240">
        <v>26953</v>
      </c>
      <c r="D93" s="241">
        <v>75775.66</v>
      </c>
      <c r="E93" s="241">
        <v>66304.38</v>
      </c>
      <c r="F93" s="240">
        <v>0</v>
      </c>
      <c r="G93" s="240">
        <v>0</v>
      </c>
      <c r="H93" s="241">
        <v>-9471.28</v>
      </c>
      <c r="I93" s="240">
        <v>0</v>
      </c>
      <c r="J93" s="240">
        <v>0</v>
      </c>
      <c r="K93" s="241">
        <v>-9471.28</v>
      </c>
      <c r="L93" s="240">
        <v>0</v>
      </c>
    </row>
    <row r="94" spans="1:12" ht="13.5" thickBot="1">
      <c r="A94" s="239" t="s">
        <v>471</v>
      </c>
      <c r="B94" s="239" t="s">
        <v>580</v>
      </c>
      <c r="C94" s="240">
        <v>5144</v>
      </c>
      <c r="D94" s="241">
        <v>14461.84</v>
      </c>
      <c r="E94" s="241">
        <v>12654.24</v>
      </c>
      <c r="F94" s="241">
        <v>-1807.6</v>
      </c>
      <c r="G94" s="240">
        <v>0</v>
      </c>
      <c r="H94" s="240">
        <v>0</v>
      </c>
      <c r="I94" s="240">
        <v>0</v>
      </c>
      <c r="J94" s="240">
        <v>0</v>
      </c>
      <c r="K94" s="241">
        <v>-1807.6</v>
      </c>
      <c r="L94" s="240">
        <v>0</v>
      </c>
    </row>
    <row r="95" spans="1:12" ht="13.5" thickBot="1">
      <c r="A95" s="239" t="s">
        <v>624</v>
      </c>
      <c r="B95" s="239" t="s">
        <v>578</v>
      </c>
      <c r="C95" s="240">
        <v>5078</v>
      </c>
      <c r="D95" s="241">
        <v>86326</v>
      </c>
      <c r="E95" s="241">
        <v>2285.1</v>
      </c>
      <c r="F95" s="240">
        <v>0</v>
      </c>
      <c r="G95" s="240">
        <v>0</v>
      </c>
      <c r="H95" s="241">
        <v>-84040.9</v>
      </c>
      <c r="I95" s="240">
        <v>0</v>
      </c>
      <c r="J95" s="240">
        <v>0</v>
      </c>
      <c r="K95" s="241">
        <v>-84040.9</v>
      </c>
      <c r="L95" s="240">
        <v>0</v>
      </c>
    </row>
    <row r="96" spans="1:12" ht="13.5" thickBot="1">
      <c r="A96" s="323" t="s">
        <v>130</v>
      </c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5"/>
    </row>
    <row r="97" spans="1:12" ht="13.5" thickBot="1">
      <c r="A97" s="239" t="s">
        <v>625</v>
      </c>
      <c r="B97" s="239" t="s">
        <v>578</v>
      </c>
      <c r="C97" s="240">
        <v>173000</v>
      </c>
      <c r="D97" s="241">
        <v>34271.3</v>
      </c>
      <c r="E97" s="241">
        <v>34565.4</v>
      </c>
      <c r="F97" s="240">
        <v>0</v>
      </c>
      <c r="G97" s="240">
        <v>0</v>
      </c>
      <c r="H97" s="240">
        <v>294.1</v>
      </c>
      <c r="I97" s="240">
        <v>0</v>
      </c>
      <c r="J97" s="240">
        <v>0</v>
      </c>
      <c r="K97" s="240">
        <v>294.1</v>
      </c>
      <c r="L97" s="240">
        <v>0</v>
      </c>
    </row>
    <row r="98" spans="1:12" ht="13.5" thickBot="1">
      <c r="A98" s="239" t="s">
        <v>626</v>
      </c>
      <c r="B98" s="239" t="s">
        <v>578</v>
      </c>
      <c r="C98" s="240">
        <v>30000</v>
      </c>
      <c r="D98" s="241">
        <v>11832</v>
      </c>
      <c r="E98" s="241">
        <v>11940</v>
      </c>
      <c r="F98" s="240">
        <v>0</v>
      </c>
      <c r="G98" s="240">
        <v>0</v>
      </c>
      <c r="H98" s="240">
        <v>108</v>
      </c>
      <c r="I98" s="240">
        <v>0</v>
      </c>
      <c r="J98" s="240">
        <v>0</v>
      </c>
      <c r="K98" s="240">
        <v>108</v>
      </c>
      <c r="L98" s="240">
        <v>0</v>
      </c>
    </row>
    <row r="99" spans="1:12" ht="13.5" thickBot="1">
      <c r="A99" s="239" t="s">
        <v>489</v>
      </c>
      <c r="B99" s="239" t="s">
        <v>578</v>
      </c>
      <c r="C99" s="240">
        <v>50000</v>
      </c>
      <c r="D99" s="241">
        <v>38400</v>
      </c>
      <c r="E99" s="241">
        <v>39640</v>
      </c>
      <c r="F99" s="240">
        <v>0</v>
      </c>
      <c r="G99" s="240">
        <v>0</v>
      </c>
      <c r="H99" s="241">
        <v>1240</v>
      </c>
      <c r="I99" s="240">
        <v>0</v>
      </c>
      <c r="J99" s="240">
        <v>0</v>
      </c>
      <c r="K99" s="241">
        <v>1240</v>
      </c>
      <c r="L99" s="240">
        <v>0</v>
      </c>
    </row>
    <row r="100" spans="1:12" ht="13.5" thickBot="1">
      <c r="A100" s="239" t="s">
        <v>490</v>
      </c>
      <c r="B100" s="239" t="s">
        <v>580</v>
      </c>
      <c r="C100" s="240">
        <v>166026</v>
      </c>
      <c r="D100" s="241">
        <v>87675.96</v>
      </c>
      <c r="E100" s="241">
        <v>92642.51</v>
      </c>
      <c r="F100" s="241">
        <v>4966.55</v>
      </c>
      <c r="G100" s="240">
        <v>0</v>
      </c>
      <c r="H100" s="240">
        <v>0</v>
      </c>
      <c r="I100" s="240">
        <v>0</v>
      </c>
      <c r="J100" s="240">
        <v>0</v>
      </c>
      <c r="K100" s="241">
        <v>4966.55</v>
      </c>
      <c r="L100" s="240">
        <v>0</v>
      </c>
    </row>
    <row r="101" spans="1:12" ht="13.5" thickBot="1">
      <c r="A101" s="239" t="s">
        <v>490</v>
      </c>
      <c r="B101" s="239" t="s">
        <v>578</v>
      </c>
      <c r="C101" s="240">
        <v>327739</v>
      </c>
      <c r="D101" s="241">
        <v>173074.29</v>
      </c>
      <c r="E101" s="241">
        <v>182878.36</v>
      </c>
      <c r="F101" s="240">
        <v>0</v>
      </c>
      <c r="G101" s="240">
        <v>0</v>
      </c>
      <c r="H101" s="241">
        <v>9804.07</v>
      </c>
      <c r="I101" s="240">
        <v>0</v>
      </c>
      <c r="J101" s="240">
        <v>0</v>
      </c>
      <c r="K101" s="241">
        <v>9804.07</v>
      </c>
      <c r="L101" s="240">
        <v>0</v>
      </c>
    </row>
    <row r="102" spans="1:12" ht="13.5" thickBot="1">
      <c r="A102" s="239" t="s">
        <v>491</v>
      </c>
      <c r="B102" s="239" t="s">
        <v>578</v>
      </c>
      <c r="C102" s="240">
        <v>473486</v>
      </c>
      <c r="D102" s="241">
        <v>246388.59</v>
      </c>
      <c r="E102" s="241">
        <v>262784.73</v>
      </c>
      <c r="F102" s="240">
        <v>0</v>
      </c>
      <c r="G102" s="240">
        <v>0</v>
      </c>
      <c r="H102" s="241">
        <v>16396.14</v>
      </c>
      <c r="I102" s="240">
        <v>0</v>
      </c>
      <c r="J102" s="240">
        <v>0</v>
      </c>
      <c r="K102" s="241">
        <v>16396.14</v>
      </c>
      <c r="L102" s="240">
        <v>0</v>
      </c>
    </row>
    <row r="103" spans="1:12" ht="13.5" thickBot="1">
      <c r="A103" s="239" t="s">
        <v>491</v>
      </c>
      <c r="B103" s="239" t="s">
        <v>580</v>
      </c>
      <c r="C103" s="240">
        <v>304723</v>
      </c>
      <c r="D103" s="241">
        <v>158569.14</v>
      </c>
      <c r="E103" s="241">
        <v>169121.27</v>
      </c>
      <c r="F103" s="241">
        <v>10552.13</v>
      </c>
      <c r="G103" s="240">
        <v>0</v>
      </c>
      <c r="H103" s="240">
        <v>0</v>
      </c>
      <c r="I103" s="240">
        <v>0</v>
      </c>
      <c r="J103" s="240">
        <v>0</v>
      </c>
      <c r="K103" s="241">
        <v>10552.13</v>
      </c>
      <c r="L103" s="240">
        <v>0</v>
      </c>
    </row>
    <row r="104" spans="1:12" ht="13.5" thickBot="1">
      <c r="A104" s="239" t="s">
        <v>492</v>
      </c>
      <c r="B104" s="239" t="s">
        <v>580</v>
      </c>
      <c r="C104" s="240">
        <v>216966</v>
      </c>
      <c r="D104" s="241">
        <v>112066.04</v>
      </c>
      <c r="E104" s="241">
        <v>121067.03</v>
      </c>
      <c r="F104" s="241">
        <v>9000.99</v>
      </c>
      <c r="G104" s="240">
        <v>0</v>
      </c>
      <c r="H104" s="240">
        <v>0</v>
      </c>
      <c r="I104" s="240">
        <v>0</v>
      </c>
      <c r="J104" s="240">
        <v>0</v>
      </c>
      <c r="K104" s="241">
        <v>9000.99</v>
      </c>
      <c r="L104" s="240">
        <v>0</v>
      </c>
    </row>
    <row r="105" spans="1:12" ht="13.5" thickBot="1">
      <c r="A105" s="239" t="s">
        <v>492</v>
      </c>
      <c r="B105" s="239" t="s">
        <v>578</v>
      </c>
      <c r="C105" s="240">
        <v>861981</v>
      </c>
      <c r="D105" s="241">
        <v>445225.5</v>
      </c>
      <c r="E105" s="241">
        <v>480985.4</v>
      </c>
      <c r="F105" s="240">
        <v>0</v>
      </c>
      <c r="G105" s="240">
        <v>0</v>
      </c>
      <c r="H105" s="241">
        <v>35759.9</v>
      </c>
      <c r="I105" s="240">
        <v>0</v>
      </c>
      <c r="J105" s="240">
        <v>0</v>
      </c>
      <c r="K105" s="241">
        <v>35759.9</v>
      </c>
      <c r="L105" s="240">
        <v>0</v>
      </c>
    </row>
    <row r="106" spans="1:12" ht="13.5" thickBot="1">
      <c r="A106" s="239" t="s">
        <v>493</v>
      </c>
      <c r="B106" s="239" t="s">
        <v>578</v>
      </c>
      <c r="C106" s="240">
        <v>303766</v>
      </c>
      <c r="D106" s="241">
        <v>181803.95</v>
      </c>
      <c r="E106" s="241">
        <v>194562.12</v>
      </c>
      <c r="F106" s="240">
        <v>0</v>
      </c>
      <c r="G106" s="240">
        <v>0</v>
      </c>
      <c r="H106" s="241">
        <v>12758.17</v>
      </c>
      <c r="I106" s="240">
        <v>0</v>
      </c>
      <c r="J106" s="240">
        <v>0</v>
      </c>
      <c r="K106" s="241">
        <v>12758.17</v>
      </c>
      <c r="L106" s="240">
        <v>0</v>
      </c>
    </row>
    <row r="107" spans="1:12" ht="13.5" thickBot="1">
      <c r="A107" s="239" t="s">
        <v>493</v>
      </c>
      <c r="B107" s="239" t="s">
        <v>580</v>
      </c>
      <c r="C107" s="240">
        <v>379966</v>
      </c>
      <c r="D107" s="241">
        <v>227409.65</v>
      </c>
      <c r="E107" s="241">
        <v>243368.22</v>
      </c>
      <c r="F107" s="241">
        <v>15958.57</v>
      </c>
      <c r="G107" s="240">
        <v>0</v>
      </c>
      <c r="H107" s="240">
        <v>0</v>
      </c>
      <c r="I107" s="240">
        <v>0</v>
      </c>
      <c r="J107" s="240">
        <v>0</v>
      </c>
      <c r="K107" s="241">
        <v>15958.57</v>
      </c>
      <c r="L107" s="240">
        <v>0</v>
      </c>
    </row>
    <row r="108" spans="1:12" ht="13.5" thickBot="1">
      <c r="A108" s="239" t="s">
        <v>494</v>
      </c>
      <c r="B108" s="239" t="s">
        <v>580</v>
      </c>
      <c r="C108" s="240">
        <v>197300</v>
      </c>
      <c r="D108" s="241">
        <v>135742.4</v>
      </c>
      <c r="E108" s="241">
        <v>142746.55</v>
      </c>
      <c r="F108" s="241">
        <v>7004.15</v>
      </c>
      <c r="G108" s="240">
        <v>0</v>
      </c>
      <c r="H108" s="240">
        <v>0</v>
      </c>
      <c r="I108" s="240">
        <v>0</v>
      </c>
      <c r="J108" s="240">
        <v>0</v>
      </c>
      <c r="K108" s="241">
        <v>7004.15</v>
      </c>
      <c r="L108" s="240">
        <v>0</v>
      </c>
    </row>
    <row r="109" spans="1:12" ht="13.5" thickBot="1">
      <c r="A109" s="239" t="s">
        <v>494</v>
      </c>
      <c r="B109" s="239" t="s">
        <v>578</v>
      </c>
      <c r="C109" s="240">
        <v>496669</v>
      </c>
      <c r="D109" s="241">
        <v>341708.28</v>
      </c>
      <c r="E109" s="241">
        <v>359340.02</v>
      </c>
      <c r="F109" s="240">
        <v>0</v>
      </c>
      <c r="G109" s="240">
        <v>0</v>
      </c>
      <c r="H109" s="241">
        <v>17631.74</v>
      </c>
      <c r="I109" s="240">
        <v>0</v>
      </c>
      <c r="J109" s="240">
        <v>0</v>
      </c>
      <c r="K109" s="241">
        <v>17631.74</v>
      </c>
      <c r="L109" s="240">
        <v>0</v>
      </c>
    </row>
    <row r="110" spans="1:12" ht="13.5" thickBot="1">
      <c r="A110" s="239" t="s">
        <v>495</v>
      </c>
      <c r="B110" s="239" t="s">
        <v>578</v>
      </c>
      <c r="C110" s="240">
        <v>485600</v>
      </c>
      <c r="D110" s="241">
        <v>331114.45</v>
      </c>
      <c r="E110" s="241">
        <v>351574.4</v>
      </c>
      <c r="F110" s="240">
        <v>0</v>
      </c>
      <c r="G110" s="240">
        <v>0</v>
      </c>
      <c r="H110" s="241">
        <v>20459.95</v>
      </c>
      <c r="I110" s="240">
        <v>0</v>
      </c>
      <c r="J110" s="240">
        <v>0</v>
      </c>
      <c r="K110" s="241">
        <v>20459.95</v>
      </c>
      <c r="L110" s="240">
        <v>0</v>
      </c>
    </row>
    <row r="111" spans="1:12" ht="13.5" thickBot="1">
      <c r="A111" s="239" t="s">
        <v>495</v>
      </c>
      <c r="B111" s="239" t="s">
        <v>580</v>
      </c>
      <c r="C111" s="240">
        <v>170000</v>
      </c>
      <c r="D111" s="241">
        <v>115917.33</v>
      </c>
      <c r="E111" s="241">
        <v>123080</v>
      </c>
      <c r="F111" s="241">
        <v>7162.67</v>
      </c>
      <c r="G111" s="240">
        <v>0</v>
      </c>
      <c r="H111" s="240">
        <v>0</v>
      </c>
      <c r="I111" s="240">
        <v>0</v>
      </c>
      <c r="J111" s="240">
        <v>0</v>
      </c>
      <c r="K111" s="241">
        <v>7162.67</v>
      </c>
      <c r="L111" s="240">
        <v>0</v>
      </c>
    </row>
    <row r="112" spans="1:12" ht="13.5" thickBot="1">
      <c r="A112" s="239" t="s">
        <v>496</v>
      </c>
      <c r="B112" s="239" t="s">
        <v>578</v>
      </c>
      <c r="C112" s="240">
        <v>193626</v>
      </c>
      <c r="D112" s="241">
        <v>130650.22</v>
      </c>
      <c r="E112" s="241">
        <v>139565.62</v>
      </c>
      <c r="F112" s="240">
        <v>0</v>
      </c>
      <c r="G112" s="240">
        <v>0</v>
      </c>
      <c r="H112" s="241">
        <v>8915.4</v>
      </c>
      <c r="I112" s="240">
        <v>0</v>
      </c>
      <c r="J112" s="240">
        <v>0</v>
      </c>
      <c r="K112" s="241">
        <v>8915.4</v>
      </c>
      <c r="L112" s="240">
        <v>0</v>
      </c>
    </row>
    <row r="113" spans="1:12" ht="13.5" thickBot="1">
      <c r="A113" s="239" t="s">
        <v>497</v>
      </c>
      <c r="B113" s="239" t="s">
        <v>578</v>
      </c>
      <c r="C113" s="240">
        <v>411366</v>
      </c>
      <c r="D113" s="241">
        <v>306918.56</v>
      </c>
      <c r="E113" s="241">
        <v>333206.46</v>
      </c>
      <c r="F113" s="240">
        <v>0</v>
      </c>
      <c r="G113" s="240">
        <v>0</v>
      </c>
      <c r="H113" s="241">
        <v>26287.9</v>
      </c>
      <c r="I113" s="240">
        <v>0</v>
      </c>
      <c r="J113" s="240">
        <v>0</v>
      </c>
      <c r="K113" s="241">
        <v>26287.9</v>
      </c>
      <c r="L113" s="240">
        <v>0</v>
      </c>
    </row>
    <row r="114" spans="1:12" ht="13.5" thickBot="1">
      <c r="A114" s="239" t="s">
        <v>498</v>
      </c>
      <c r="B114" s="239" t="s">
        <v>578</v>
      </c>
      <c r="C114" s="240">
        <v>353045</v>
      </c>
      <c r="D114" s="241">
        <v>272321.07</v>
      </c>
      <c r="E114" s="241">
        <v>310679.6</v>
      </c>
      <c r="F114" s="240">
        <v>0</v>
      </c>
      <c r="G114" s="240">
        <v>0</v>
      </c>
      <c r="H114" s="241">
        <v>38358.53</v>
      </c>
      <c r="I114" s="240">
        <v>0</v>
      </c>
      <c r="J114" s="240">
        <v>0</v>
      </c>
      <c r="K114" s="241">
        <v>38358.53</v>
      </c>
      <c r="L114" s="240">
        <v>0</v>
      </c>
    </row>
    <row r="115" spans="1:12" ht="13.5" thickBot="1">
      <c r="A115" s="239" t="s">
        <v>627</v>
      </c>
      <c r="B115" s="239" t="s">
        <v>578</v>
      </c>
      <c r="C115" s="240">
        <v>30000</v>
      </c>
      <c r="D115" s="241">
        <v>22071</v>
      </c>
      <c r="E115" s="241">
        <v>26379</v>
      </c>
      <c r="F115" s="240">
        <v>0</v>
      </c>
      <c r="G115" s="240">
        <v>0</v>
      </c>
      <c r="H115" s="241">
        <v>4308</v>
      </c>
      <c r="I115" s="240">
        <v>0</v>
      </c>
      <c r="J115" s="240">
        <v>0</v>
      </c>
      <c r="K115" s="241">
        <v>4308</v>
      </c>
      <c r="L115" s="240">
        <v>0</v>
      </c>
    </row>
    <row r="116" spans="1:12" ht="13.5" thickBot="1">
      <c r="A116" s="239" t="s">
        <v>628</v>
      </c>
      <c r="B116" s="239" t="s">
        <v>578</v>
      </c>
      <c r="C116" s="240">
        <v>20000</v>
      </c>
      <c r="D116" s="241">
        <v>17540</v>
      </c>
      <c r="E116" s="241">
        <v>17540</v>
      </c>
      <c r="F116" s="240">
        <v>0</v>
      </c>
      <c r="G116" s="240">
        <v>0</v>
      </c>
      <c r="H116" s="240">
        <v>0</v>
      </c>
      <c r="I116" s="240">
        <v>0</v>
      </c>
      <c r="J116" s="240">
        <v>0</v>
      </c>
      <c r="K116" s="240">
        <v>0</v>
      </c>
      <c r="L116" s="240">
        <v>0</v>
      </c>
    </row>
    <row r="117" spans="1:12" ht="13.5" thickBot="1">
      <c r="A117" s="323" t="s">
        <v>629</v>
      </c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  <c r="L117" s="325"/>
    </row>
    <row r="118" spans="1:12" ht="13.5" thickBot="1">
      <c r="A118" s="239" t="s">
        <v>630</v>
      </c>
      <c r="B118" s="239" t="s">
        <v>578</v>
      </c>
      <c r="C118" s="240">
        <v>5078</v>
      </c>
      <c r="D118" s="241">
        <v>59641.11</v>
      </c>
      <c r="E118" s="241">
        <v>58153.26</v>
      </c>
      <c r="F118" s="240">
        <v>0</v>
      </c>
      <c r="G118" s="240">
        <v>0</v>
      </c>
      <c r="H118" s="241">
        <v>-1487.85</v>
      </c>
      <c r="I118" s="240">
        <v>0</v>
      </c>
      <c r="J118" s="240">
        <v>0</v>
      </c>
      <c r="K118" s="241">
        <v>-1487.85</v>
      </c>
      <c r="L118" s="240">
        <v>0</v>
      </c>
    </row>
    <row r="119" spans="1:12" ht="13.5" thickBot="1">
      <c r="A119" s="239" t="s">
        <v>631</v>
      </c>
      <c r="B119" s="239" t="s">
        <v>578</v>
      </c>
      <c r="C119" s="240">
        <v>5078</v>
      </c>
      <c r="D119" s="241">
        <v>22623</v>
      </c>
      <c r="E119" s="241">
        <v>23010.96</v>
      </c>
      <c r="F119" s="240">
        <v>0</v>
      </c>
      <c r="G119" s="240">
        <v>0</v>
      </c>
      <c r="H119" s="240">
        <v>387.96</v>
      </c>
      <c r="I119" s="240">
        <v>0</v>
      </c>
      <c r="J119" s="240">
        <v>0</v>
      </c>
      <c r="K119" s="240">
        <v>387.96</v>
      </c>
      <c r="L119" s="240">
        <v>0</v>
      </c>
    </row>
    <row r="120" spans="1:12" ht="13.5" thickBot="1">
      <c r="A120" s="239" t="s">
        <v>632</v>
      </c>
      <c r="B120" s="239" t="s">
        <v>580</v>
      </c>
      <c r="C120" s="240">
        <v>9374500</v>
      </c>
      <c r="D120" s="241">
        <v>828705.8</v>
      </c>
      <c r="E120" s="241">
        <v>854016.95</v>
      </c>
      <c r="F120" s="241">
        <v>25311.15</v>
      </c>
      <c r="G120" s="240">
        <v>0</v>
      </c>
      <c r="H120" s="240">
        <v>0</v>
      </c>
      <c r="I120" s="240">
        <v>0</v>
      </c>
      <c r="J120" s="240">
        <v>0</v>
      </c>
      <c r="K120" s="241">
        <v>25311.15</v>
      </c>
      <c r="L120" s="240">
        <v>0</v>
      </c>
    </row>
    <row r="121" spans="1:12" ht="13.5" thickBot="1">
      <c r="A121" s="239" t="s">
        <v>633</v>
      </c>
      <c r="B121" s="239" t="s">
        <v>578</v>
      </c>
      <c r="C121" s="240">
        <v>2678</v>
      </c>
      <c r="D121" s="241">
        <v>16644.57</v>
      </c>
      <c r="E121" s="241">
        <v>16947.99</v>
      </c>
      <c r="F121" s="240">
        <v>0</v>
      </c>
      <c r="G121" s="240">
        <v>0</v>
      </c>
      <c r="H121" s="240">
        <v>303.42</v>
      </c>
      <c r="I121" s="240">
        <v>0</v>
      </c>
      <c r="J121" s="240">
        <v>0</v>
      </c>
      <c r="K121" s="240">
        <v>303.42</v>
      </c>
      <c r="L121" s="240">
        <v>0</v>
      </c>
    </row>
    <row r="122" spans="1:12" ht="13.5" thickBot="1">
      <c r="A122" s="238" t="s">
        <v>634</v>
      </c>
      <c r="B122" s="238">
        <v>104</v>
      </c>
      <c r="C122" s="239"/>
      <c r="D122" s="242">
        <v>20647972.98</v>
      </c>
      <c r="E122" s="242">
        <v>17147956.93</v>
      </c>
      <c r="F122" s="242">
        <v>-1549743.93</v>
      </c>
      <c r="G122" s="243">
        <v>0</v>
      </c>
      <c r="H122" s="242">
        <v>-1950272.12</v>
      </c>
      <c r="I122" s="243">
        <v>0</v>
      </c>
      <c r="J122" s="243">
        <v>0</v>
      </c>
      <c r="K122" s="242">
        <v>-3500016.05</v>
      </c>
      <c r="L122" s="243">
        <v>0</v>
      </c>
    </row>
    <row r="124" spans="1:12" ht="21.75" customHeight="1">
      <c r="A124" s="76" t="s">
        <v>163</v>
      </c>
      <c r="B124" s="270" t="s">
        <v>55</v>
      </c>
      <c r="C124" s="270"/>
      <c r="D124" s="290" t="s">
        <v>56</v>
      </c>
      <c r="E124" s="290"/>
      <c r="F124" s="94" t="s">
        <v>54</v>
      </c>
      <c r="G124" s="249"/>
      <c r="H124" s="249"/>
      <c r="I124" s="249"/>
      <c r="J124" s="284" t="s">
        <v>367</v>
      </c>
      <c r="K124" s="284"/>
      <c r="L124" s="284"/>
    </row>
    <row r="125" spans="1:12" ht="12.75">
      <c r="A125" s="76" t="s">
        <v>520</v>
      </c>
      <c r="D125" s="277"/>
      <c r="E125" s="277"/>
      <c r="F125" s="76"/>
      <c r="G125" s="250"/>
      <c r="H125" s="45"/>
      <c r="I125" s="19"/>
      <c r="J125" s="95"/>
      <c r="K125" s="51"/>
      <c r="L125" s="248"/>
    </row>
  </sheetData>
  <sheetProtection/>
  <mergeCells count="13">
    <mergeCell ref="D125:E125"/>
    <mergeCell ref="A82:L82"/>
    <mergeCell ref="A96:L96"/>
    <mergeCell ref="A117:L117"/>
    <mergeCell ref="B124:C124"/>
    <mergeCell ref="D124:E124"/>
    <mergeCell ref="J124:L124"/>
    <mergeCell ref="A6:L6"/>
    <mergeCell ref="B8:B11"/>
    <mergeCell ref="C8:C11"/>
    <mergeCell ref="L8:L11"/>
    <mergeCell ref="A13:L13"/>
    <mergeCell ref="A80:L80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A1" sqref="A1:I4"/>
    </sheetView>
  </sheetViews>
  <sheetFormatPr defaultColWidth="9.140625" defaultRowHeight="12.75"/>
  <cols>
    <col min="1" max="2" width="9.140625" style="197" customWidth="1"/>
    <col min="3" max="3" width="18.7109375" style="197" customWidth="1"/>
    <col min="4" max="4" width="8.421875" style="123" customWidth="1"/>
    <col min="5" max="5" width="10.140625" style="123" customWidth="1"/>
    <col min="6" max="6" width="5.140625" style="123" customWidth="1"/>
    <col min="7" max="7" width="10.57421875" style="123" customWidth="1"/>
    <col min="8" max="8" width="4.57421875" style="123" customWidth="1"/>
    <col min="9" max="9" width="10.8515625" style="123" customWidth="1"/>
    <col min="10" max="10" width="4.140625" style="123" customWidth="1"/>
    <col min="11" max="11" width="10.7109375" style="123" customWidth="1"/>
    <col min="12" max="12" width="4.140625" style="123" customWidth="1"/>
    <col min="13" max="13" width="10.8515625" style="123" bestFit="1" customWidth="1"/>
    <col min="14" max="14" width="4.7109375" style="123" customWidth="1"/>
    <col min="15" max="15" width="10.57421875" style="123" customWidth="1"/>
    <col min="16" max="17" width="9.140625" style="124" customWidth="1"/>
    <col min="18" max="18" width="10.7109375" style="124" customWidth="1"/>
    <col min="19" max="19" width="10.57421875" style="124" customWidth="1"/>
    <col min="20" max="20" width="11.00390625" style="124" customWidth="1"/>
    <col min="21" max="16384" width="9.140625" style="124" customWidth="1"/>
  </cols>
  <sheetData>
    <row r="1" spans="1:15" ht="12.75">
      <c r="A1" s="4" t="s">
        <v>536</v>
      </c>
      <c r="B1" s="4"/>
      <c r="C1"/>
      <c r="D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2.75">
      <c r="A2" s="4" t="s">
        <v>534</v>
      </c>
      <c r="B2" s="4"/>
      <c r="C2"/>
      <c r="D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2.75">
      <c r="A3" s="4" t="s">
        <v>327</v>
      </c>
      <c r="B3" s="4"/>
      <c r="C3"/>
      <c r="D3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2.75">
      <c r="A4" s="4" t="s">
        <v>328</v>
      </c>
      <c r="B4" s="4"/>
      <c r="C4"/>
      <c r="D4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2.75">
      <c r="A5" s="123"/>
      <c r="C5" s="196"/>
      <c r="D5" s="122"/>
      <c r="E5" s="122"/>
      <c r="F5" s="122"/>
      <c r="G5" s="122"/>
      <c r="H5" s="122"/>
      <c r="I5" s="122"/>
      <c r="J5" s="122"/>
      <c r="K5" s="122"/>
      <c r="L5" s="122"/>
      <c r="N5" s="122"/>
      <c r="O5" s="122"/>
    </row>
    <row r="6" spans="1:15" ht="12.75">
      <c r="A6" s="123"/>
      <c r="B6" s="225" t="s">
        <v>530</v>
      </c>
      <c r="C6" s="196"/>
      <c r="D6" s="122"/>
      <c r="E6" s="122"/>
      <c r="F6" s="122"/>
      <c r="G6" s="122"/>
      <c r="H6" s="122"/>
      <c r="I6" s="122"/>
      <c r="J6" s="122"/>
      <c r="K6" s="122"/>
      <c r="L6" s="122"/>
      <c r="N6" s="122"/>
      <c r="O6" s="122"/>
    </row>
    <row r="7" spans="1:15" ht="12.75">
      <c r="A7" s="196"/>
      <c r="B7" s="196"/>
      <c r="C7" s="196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198" customFormat="1" ht="11.25">
      <c r="A8" s="333" t="s">
        <v>103</v>
      </c>
      <c r="B8" s="334"/>
      <c r="C8" s="334"/>
      <c r="D8" s="334"/>
      <c r="E8" s="335"/>
      <c r="F8" s="327" t="s">
        <v>1</v>
      </c>
      <c r="G8" s="336" t="s">
        <v>482</v>
      </c>
      <c r="H8" s="327" t="s">
        <v>1</v>
      </c>
      <c r="I8" s="330" t="s">
        <v>483</v>
      </c>
      <c r="J8" s="327" t="s">
        <v>1</v>
      </c>
      <c r="K8" s="330" t="s">
        <v>120</v>
      </c>
      <c r="L8" s="327" t="s">
        <v>1</v>
      </c>
      <c r="M8" s="330" t="s">
        <v>484</v>
      </c>
      <c r="N8" s="327" t="s">
        <v>1</v>
      </c>
      <c r="O8" s="330" t="s">
        <v>127</v>
      </c>
    </row>
    <row r="9" spans="1:15" s="198" customFormat="1" ht="15" customHeight="1">
      <c r="A9" s="344" t="s">
        <v>447</v>
      </c>
      <c r="B9" s="345"/>
      <c r="C9" s="346"/>
      <c r="D9" s="353" t="s">
        <v>448</v>
      </c>
      <c r="E9" s="336" t="s">
        <v>485</v>
      </c>
      <c r="F9" s="328"/>
      <c r="G9" s="337"/>
      <c r="H9" s="328"/>
      <c r="I9" s="331"/>
      <c r="J9" s="328"/>
      <c r="K9" s="331"/>
      <c r="L9" s="328"/>
      <c r="M9" s="331"/>
      <c r="N9" s="328"/>
      <c r="O9" s="331"/>
    </row>
    <row r="10" spans="1:15" s="198" customFormat="1" ht="25.5" customHeight="1">
      <c r="A10" s="347"/>
      <c r="B10" s="348"/>
      <c r="C10" s="349"/>
      <c r="D10" s="354"/>
      <c r="E10" s="337"/>
      <c r="F10" s="328"/>
      <c r="G10" s="337"/>
      <c r="H10" s="328"/>
      <c r="I10" s="331"/>
      <c r="J10" s="328"/>
      <c r="K10" s="331"/>
      <c r="L10" s="328"/>
      <c r="M10" s="331"/>
      <c r="N10" s="328"/>
      <c r="O10" s="331"/>
    </row>
    <row r="11" spans="1:15" s="198" customFormat="1" ht="18" customHeight="1">
      <c r="A11" s="350"/>
      <c r="B11" s="351"/>
      <c r="C11" s="352"/>
      <c r="D11" s="355"/>
      <c r="E11" s="338"/>
      <c r="F11" s="328"/>
      <c r="G11" s="338"/>
      <c r="H11" s="328"/>
      <c r="I11" s="332"/>
      <c r="J11" s="328"/>
      <c r="K11" s="332"/>
      <c r="L11" s="328"/>
      <c r="M11" s="332"/>
      <c r="N11" s="328"/>
      <c r="O11" s="332"/>
    </row>
    <row r="12" spans="1:15" s="198" customFormat="1" ht="18" customHeight="1">
      <c r="A12" s="356">
        <v>1</v>
      </c>
      <c r="B12" s="357"/>
      <c r="C12" s="357"/>
      <c r="D12" s="357"/>
      <c r="E12" s="358"/>
      <c r="F12" s="329"/>
      <c r="G12" s="199">
        <v>2</v>
      </c>
      <c r="H12" s="329"/>
      <c r="I12" s="134">
        <v>3</v>
      </c>
      <c r="J12" s="329"/>
      <c r="K12" s="134">
        <v>4</v>
      </c>
      <c r="L12" s="329"/>
      <c r="M12" s="134">
        <v>5</v>
      </c>
      <c r="N12" s="329"/>
      <c r="O12" s="134">
        <v>6</v>
      </c>
    </row>
    <row r="13" spans="1:16" s="198" customFormat="1" ht="13.5" customHeight="1">
      <c r="A13" s="339" t="s">
        <v>486</v>
      </c>
      <c r="B13" s="340"/>
      <c r="C13" s="340"/>
      <c r="D13" s="340"/>
      <c r="E13" s="341"/>
      <c r="F13" s="200">
        <v>678</v>
      </c>
      <c r="G13" s="200"/>
      <c r="H13" s="200">
        <v>689</v>
      </c>
      <c r="I13" s="200"/>
      <c r="J13" s="200">
        <v>700</v>
      </c>
      <c r="K13" s="200"/>
      <c r="L13" s="200">
        <v>711</v>
      </c>
      <c r="M13" s="200"/>
      <c r="N13" s="200">
        <v>722</v>
      </c>
      <c r="O13" s="200"/>
      <c r="P13" s="201"/>
    </row>
    <row r="14" spans="1:16" s="198" customFormat="1" ht="12.75" customHeight="1">
      <c r="A14" s="342" t="s">
        <v>487</v>
      </c>
      <c r="B14" s="343"/>
      <c r="C14" s="343"/>
      <c r="D14" s="343"/>
      <c r="E14" s="343"/>
      <c r="F14" s="147">
        <v>679</v>
      </c>
      <c r="G14" s="147"/>
      <c r="H14" s="255">
        <v>690</v>
      </c>
      <c r="I14" s="147"/>
      <c r="J14" s="147">
        <v>701</v>
      </c>
      <c r="K14" s="147"/>
      <c r="L14" s="147">
        <v>712</v>
      </c>
      <c r="M14" s="147"/>
      <c r="N14" s="147">
        <v>723</v>
      </c>
      <c r="O14" s="147"/>
      <c r="P14" s="203"/>
    </row>
    <row r="15" spans="1:15" s="132" customFormat="1" ht="12.75" customHeight="1">
      <c r="A15" s="326" t="s">
        <v>488</v>
      </c>
      <c r="B15" s="326"/>
      <c r="C15" s="326"/>
      <c r="D15" s="256" t="s">
        <v>578</v>
      </c>
      <c r="E15" s="256" t="s">
        <v>625</v>
      </c>
      <c r="F15" s="150"/>
      <c r="G15" s="257">
        <v>34600</v>
      </c>
      <c r="H15" s="204"/>
      <c r="I15" s="257">
        <v>34271.3</v>
      </c>
      <c r="J15" s="204"/>
      <c r="K15" s="257">
        <v>34565.4</v>
      </c>
      <c r="L15" s="204"/>
      <c r="M15" s="258">
        <v>0.260985</v>
      </c>
      <c r="N15" s="204"/>
      <c r="O15" s="258">
        <v>0.171108</v>
      </c>
    </row>
    <row r="16" spans="1:15" s="132" customFormat="1" ht="12.75">
      <c r="A16" s="326" t="s">
        <v>488</v>
      </c>
      <c r="B16" s="326"/>
      <c r="C16" s="326"/>
      <c r="D16" s="256" t="s">
        <v>578</v>
      </c>
      <c r="E16" s="256" t="s">
        <v>626</v>
      </c>
      <c r="F16" s="150"/>
      <c r="G16" s="257">
        <v>12000</v>
      </c>
      <c r="H16" s="204"/>
      <c r="I16" s="257">
        <v>11832</v>
      </c>
      <c r="J16" s="204"/>
      <c r="K16" s="257">
        <v>11940</v>
      </c>
      <c r="L16" s="204"/>
      <c r="M16" s="258">
        <v>0.057083</v>
      </c>
      <c r="N16" s="204"/>
      <c r="O16" s="258">
        <v>0.059106</v>
      </c>
    </row>
    <row r="17" spans="1:15" s="132" customFormat="1" ht="12.75">
      <c r="A17" s="326" t="s">
        <v>488</v>
      </c>
      <c r="B17" s="326"/>
      <c r="C17" s="326"/>
      <c r="D17" s="256" t="s">
        <v>578</v>
      </c>
      <c r="E17" s="256" t="s">
        <v>489</v>
      </c>
      <c r="F17" s="150"/>
      <c r="G17" s="257">
        <v>40000</v>
      </c>
      <c r="H17" s="204"/>
      <c r="I17" s="257">
        <v>38400</v>
      </c>
      <c r="J17" s="204"/>
      <c r="K17" s="257">
        <v>39640</v>
      </c>
      <c r="L17" s="204"/>
      <c r="M17" s="258">
        <v>0.147621</v>
      </c>
      <c r="N17" s="204"/>
      <c r="O17" s="258">
        <v>0.196229</v>
      </c>
    </row>
    <row r="18" spans="1:15" s="132" customFormat="1" ht="12.75">
      <c r="A18" s="326" t="s">
        <v>488</v>
      </c>
      <c r="B18" s="326"/>
      <c r="C18" s="326"/>
      <c r="D18" s="256" t="s">
        <v>578</v>
      </c>
      <c r="E18" s="256" t="s">
        <v>490</v>
      </c>
      <c r="F18" s="150"/>
      <c r="G18" s="257">
        <v>196643.4</v>
      </c>
      <c r="H18" s="204"/>
      <c r="I18" s="257">
        <v>173074.29</v>
      </c>
      <c r="J18" s="204"/>
      <c r="K18" s="257">
        <v>182878.36</v>
      </c>
      <c r="L18" s="204"/>
      <c r="M18" s="258">
        <v>0.803976</v>
      </c>
      <c r="N18" s="204"/>
      <c r="O18" s="258">
        <v>0.905299</v>
      </c>
    </row>
    <row r="19" spans="1:15" s="132" customFormat="1" ht="12.75">
      <c r="A19" s="326" t="s">
        <v>488</v>
      </c>
      <c r="B19" s="326"/>
      <c r="C19" s="326"/>
      <c r="D19" s="256" t="s">
        <v>580</v>
      </c>
      <c r="E19" s="256" t="s">
        <v>490</v>
      </c>
      <c r="F19" s="150"/>
      <c r="G19" s="257">
        <v>99615.6</v>
      </c>
      <c r="H19" s="204"/>
      <c r="I19" s="257">
        <v>87675.96</v>
      </c>
      <c r="J19" s="204"/>
      <c r="K19" s="257">
        <v>92642.51</v>
      </c>
      <c r="L19" s="204"/>
      <c r="M19" s="258">
        <v>0.407278</v>
      </c>
      <c r="N19" s="204"/>
      <c r="O19" s="258">
        <v>0.458606</v>
      </c>
    </row>
    <row r="20" spans="1:15" s="132" customFormat="1" ht="12.75">
      <c r="A20" s="326" t="s">
        <v>488</v>
      </c>
      <c r="B20" s="326"/>
      <c r="C20" s="326"/>
      <c r="D20" s="256" t="s">
        <v>580</v>
      </c>
      <c r="E20" s="256" t="s">
        <v>491</v>
      </c>
      <c r="F20" s="150"/>
      <c r="G20" s="257">
        <v>182833.8</v>
      </c>
      <c r="H20" s="204"/>
      <c r="I20" s="257">
        <v>158569.14</v>
      </c>
      <c r="J20" s="204"/>
      <c r="K20" s="257">
        <v>169121.27</v>
      </c>
      <c r="L20" s="204"/>
      <c r="M20" s="258">
        <v>1.093423</v>
      </c>
      <c r="N20" s="204"/>
      <c r="O20" s="258">
        <v>0.837198</v>
      </c>
    </row>
    <row r="21" spans="1:15" s="132" customFormat="1" ht="12.75">
      <c r="A21" s="326" t="s">
        <v>488</v>
      </c>
      <c r="B21" s="326"/>
      <c r="C21" s="326"/>
      <c r="D21" s="256" t="s">
        <v>578</v>
      </c>
      <c r="E21" s="256" t="s">
        <v>491</v>
      </c>
      <c r="F21" s="150"/>
      <c r="G21" s="257">
        <v>284091.6</v>
      </c>
      <c r="H21" s="204"/>
      <c r="I21" s="257">
        <v>246388.59</v>
      </c>
      <c r="J21" s="204"/>
      <c r="K21" s="257">
        <v>262784.73</v>
      </c>
      <c r="L21" s="204"/>
      <c r="M21" s="258">
        <v>1.698988</v>
      </c>
      <c r="N21" s="204"/>
      <c r="O21" s="258">
        <v>1.300858</v>
      </c>
    </row>
    <row r="22" spans="1:15" s="132" customFormat="1" ht="12.75">
      <c r="A22" s="326" t="s">
        <v>488</v>
      </c>
      <c r="B22" s="326"/>
      <c r="C22" s="326"/>
      <c r="D22" s="256" t="s">
        <v>578</v>
      </c>
      <c r="E22" s="256" t="s">
        <v>492</v>
      </c>
      <c r="F22" s="150"/>
      <c r="G22" s="257">
        <v>517188.6</v>
      </c>
      <c r="H22" s="204"/>
      <c r="I22" s="257">
        <v>445225.5</v>
      </c>
      <c r="J22" s="204"/>
      <c r="K22" s="257">
        <v>480985.4</v>
      </c>
      <c r="L22" s="204"/>
      <c r="M22" s="258">
        <v>1.070179</v>
      </c>
      <c r="N22" s="204"/>
      <c r="O22" s="258">
        <v>2.381012</v>
      </c>
    </row>
    <row r="23" spans="1:15" s="132" customFormat="1" ht="12.75">
      <c r="A23" s="326" t="s">
        <v>488</v>
      </c>
      <c r="B23" s="326"/>
      <c r="C23" s="326"/>
      <c r="D23" s="256" t="s">
        <v>580</v>
      </c>
      <c r="E23" s="256" t="s">
        <v>492</v>
      </c>
      <c r="F23" s="150"/>
      <c r="G23" s="257">
        <v>130179.6</v>
      </c>
      <c r="H23" s="204"/>
      <c r="I23" s="257">
        <v>112066.04</v>
      </c>
      <c r="J23" s="204"/>
      <c r="K23" s="257">
        <v>121067.03</v>
      </c>
      <c r="L23" s="204"/>
      <c r="M23" s="258">
        <v>0.269371</v>
      </c>
      <c r="N23" s="204"/>
      <c r="O23" s="258">
        <v>0.599316</v>
      </c>
    </row>
    <row r="24" spans="1:15" s="132" customFormat="1" ht="12.75">
      <c r="A24" s="326" t="s">
        <v>488</v>
      </c>
      <c r="B24" s="326"/>
      <c r="C24" s="326"/>
      <c r="D24" s="256" t="s">
        <v>580</v>
      </c>
      <c r="E24" s="256" t="s">
        <v>493</v>
      </c>
      <c r="F24" s="150"/>
      <c r="G24" s="257">
        <v>265976.2</v>
      </c>
      <c r="H24" s="204"/>
      <c r="I24" s="257">
        <v>227409.65</v>
      </c>
      <c r="J24" s="204"/>
      <c r="K24" s="257">
        <v>243368.22</v>
      </c>
      <c r="L24" s="204"/>
      <c r="M24" s="258">
        <v>1.055573</v>
      </c>
      <c r="N24" s="204"/>
      <c r="O24" s="258">
        <v>1.204741</v>
      </c>
    </row>
    <row r="25" spans="1:15" s="132" customFormat="1" ht="12.75">
      <c r="A25" s="326" t="s">
        <v>488</v>
      </c>
      <c r="B25" s="326"/>
      <c r="C25" s="326"/>
      <c r="D25" s="256" t="s">
        <v>578</v>
      </c>
      <c r="E25" s="256" t="s">
        <v>493</v>
      </c>
      <c r="F25" s="150"/>
      <c r="G25" s="257">
        <v>212636.2</v>
      </c>
      <c r="H25" s="204"/>
      <c r="I25" s="257">
        <v>181803.95</v>
      </c>
      <c r="J25" s="204"/>
      <c r="K25" s="257">
        <v>194562.12</v>
      </c>
      <c r="L25" s="204"/>
      <c r="M25" s="258">
        <v>0.843884</v>
      </c>
      <c r="N25" s="204"/>
      <c r="O25" s="258">
        <v>0.963137</v>
      </c>
    </row>
    <row r="26" spans="1:15" s="132" customFormat="1" ht="12.75">
      <c r="A26" s="326" t="s">
        <v>488</v>
      </c>
      <c r="B26" s="326"/>
      <c r="C26" s="326"/>
      <c r="D26" s="256" t="s">
        <v>578</v>
      </c>
      <c r="E26" s="256" t="s">
        <v>494</v>
      </c>
      <c r="F26" s="150"/>
      <c r="G26" s="257">
        <v>397335.2</v>
      </c>
      <c r="H26" s="204"/>
      <c r="I26" s="257">
        <v>341708.28</v>
      </c>
      <c r="J26" s="204"/>
      <c r="K26" s="257">
        <v>359340.02</v>
      </c>
      <c r="L26" s="204"/>
      <c r="M26" s="258">
        <v>1.706541</v>
      </c>
      <c r="N26" s="204"/>
      <c r="O26" s="258">
        <v>1.778833</v>
      </c>
    </row>
    <row r="27" spans="1:15" s="132" customFormat="1" ht="12.75">
      <c r="A27" s="326" t="s">
        <v>488</v>
      </c>
      <c r="B27" s="326"/>
      <c r="C27" s="326"/>
      <c r="D27" s="256" t="s">
        <v>580</v>
      </c>
      <c r="E27" s="256" t="s">
        <v>494</v>
      </c>
      <c r="F27" s="150"/>
      <c r="G27" s="257">
        <v>157840</v>
      </c>
      <c r="H27" s="204"/>
      <c r="I27" s="257">
        <v>135742.4</v>
      </c>
      <c r="J27" s="204"/>
      <c r="K27" s="257">
        <v>142746.55</v>
      </c>
      <c r="L27" s="204"/>
      <c r="M27" s="258">
        <v>0.677918</v>
      </c>
      <c r="N27" s="204"/>
      <c r="O27" s="258">
        <v>0.706635</v>
      </c>
    </row>
    <row r="28" spans="1:15" s="132" customFormat="1" ht="12.75">
      <c r="A28" s="326" t="s">
        <v>488</v>
      </c>
      <c r="B28" s="326"/>
      <c r="C28" s="326"/>
      <c r="D28" s="256" t="s">
        <v>578</v>
      </c>
      <c r="E28" s="256" t="s">
        <v>495</v>
      </c>
      <c r="F28" s="150"/>
      <c r="G28" s="257">
        <v>388480</v>
      </c>
      <c r="H28" s="204"/>
      <c r="I28" s="257">
        <v>331114.45</v>
      </c>
      <c r="J28" s="204"/>
      <c r="K28" s="257">
        <v>351574.4</v>
      </c>
      <c r="L28" s="204"/>
      <c r="M28" s="258">
        <v>0.875749</v>
      </c>
      <c r="N28" s="204"/>
      <c r="O28" s="258">
        <v>1.740391</v>
      </c>
    </row>
    <row r="29" spans="1:15" s="132" customFormat="1" ht="12.75">
      <c r="A29" s="326" t="s">
        <v>488</v>
      </c>
      <c r="B29" s="326"/>
      <c r="C29" s="326"/>
      <c r="D29" s="256" t="s">
        <v>580</v>
      </c>
      <c r="E29" s="256" t="s">
        <v>495</v>
      </c>
      <c r="F29" s="150"/>
      <c r="G29" s="257">
        <v>136000</v>
      </c>
      <c r="H29" s="204"/>
      <c r="I29" s="257">
        <v>115917.33</v>
      </c>
      <c r="J29" s="204"/>
      <c r="K29" s="257">
        <v>123080</v>
      </c>
      <c r="L29" s="204"/>
      <c r="M29" s="258">
        <v>0.306584</v>
      </c>
      <c r="N29" s="204"/>
      <c r="O29" s="259">
        <v>0.60928</v>
      </c>
    </row>
    <row r="30" spans="1:22" s="132" customFormat="1" ht="12.75">
      <c r="A30" s="326" t="s">
        <v>488</v>
      </c>
      <c r="B30" s="326"/>
      <c r="C30" s="326"/>
      <c r="D30" s="256" t="s">
        <v>578</v>
      </c>
      <c r="E30" s="256" t="s">
        <v>496</v>
      </c>
      <c r="F30" s="150"/>
      <c r="G30" s="257">
        <v>154900.8</v>
      </c>
      <c r="H30" s="204"/>
      <c r="I30" s="257">
        <v>130650.22</v>
      </c>
      <c r="J30" s="204"/>
      <c r="K30" s="257">
        <v>139565.62</v>
      </c>
      <c r="L30" s="204"/>
      <c r="M30" s="258">
        <v>0.887448</v>
      </c>
      <c r="N30" s="204"/>
      <c r="O30" s="258">
        <v>0.690889</v>
      </c>
      <c r="R30" s="251"/>
      <c r="S30" s="251"/>
      <c r="T30" s="251"/>
      <c r="U30" s="251"/>
      <c r="V30" s="251"/>
    </row>
    <row r="31" spans="1:22" s="132" customFormat="1" ht="12.75">
      <c r="A31" s="326" t="s">
        <v>488</v>
      </c>
      <c r="B31" s="326"/>
      <c r="C31" s="326"/>
      <c r="D31" s="256" t="s">
        <v>578</v>
      </c>
      <c r="E31" s="256" t="s">
        <v>497</v>
      </c>
      <c r="F31" s="150"/>
      <c r="G31" s="257">
        <v>370229.4</v>
      </c>
      <c r="H31" s="204"/>
      <c r="I31" s="257">
        <v>306918.56</v>
      </c>
      <c r="J31" s="204"/>
      <c r="K31" s="257">
        <v>333206.46</v>
      </c>
      <c r="L31" s="204"/>
      <c r="M31" s="258">
        <v>1.506747</v>
      </c>
      <c r="N31" s="204"/>
      <c r="O31" s="258">
        <v>1.649465</v>
      </c>
      <c r="R31" s="252"/>
      <c r="S31" s="252"/>
      <c r="T31" s="252"/>
      <c r="U31" s="253"/>
      <c r="V31" s="254"/>
    </row>
    <row r="32" spans="1:22" s="132" customFormat="1" ht="12.75">
      <c r="A32" s="326" t="s">
        <v>488</v>
      </c>
      <c r="B32" s="326"/>
      <c r="C32" s="326"/>
      <c r="D32" s="256" t="s">
        <v>578</v>
      </c>
      <c r="E32" s="256" t="s">
        <v>498</v>
      </c>
      <c r="F32" s="150"/>
      <c r="G32" s="257">
        <v>353045</v>
      </c>
      <c r="H32" s="204"/>
      <c r="I32" s="257">
        <v>272321.07</v>
      </c>
      <c r="J32" s="204"/>
      <c r="K32" s="257">
        <v>310679.6</v>
      </c>
      <c r="L32" s="204"/>
      <c r="M32" s="258">
        <v>1.096921</v>
      </c>
      <c r="N32" s="204"/>
      <c r="O32" s="258">
        <v>1.537951</v>
      </c>
      <c r="R32" s="251"/>
      <c r="S32" s="251"/>
      <c r="T32" s="251"/>
      <c r="U32" s="251"/>
      <c r="V32" s="251"/>
    </row>
    <row r="33" spans="1:15" s="132" customFormat="1" ht="12.75">
      <c r="A33" s="326" t="s">
        <v>488</v>
      </c>
      <c r="B33" s="326"/>
      <c r="C33" s="326"/>
      <c r="D33" s="256" t="s">
        <v>578</v>
      </c>
      <c r="E33" s="256" t="s">
        <v>627</v>
      </c>
      <c r="F33" s="150"/>
      <c r="G33" s="257">
        <v>30000</v>
      </c>
      <c r="H33" s="204"/>
      <c r="I33" s="257">
        <v>22071</v>
      </c>
      <c r="J33" s="204"/>
      <c r="K33" s="257">
        <v>26379</v>
      </c>
      <c r="L33" s="204"/>
      <c r="M33" s="258">
        <v>0.126073</v>
      </c>
      <c r="N33" s="204"/>
      <c r="O33" s="258">
        <v>0.130583</v>
      </c>
    </row>
    <row r="34" spans="1:15" s="132" customFormat="1" ht="12.75">
      <c r="A34" s="326" t="s">
        <v>488</v>
      </c>
      <c r="B34" s="326"/>
      <c r="C34" s="326"/>
      <c r="D34" s="256" t="s">
        <v>578</v>
      </c>
      <c r="E34" s="256" t="s">
        <v>628</v>
      </c>
      <c r="F34" s="150"/>
      <c r="G34" s="257">
        <v>20000</v>
      </c>
      <c r="H34" s="204"/>
      <c r="I34" s="257">
        <v>17540</v>
      </c>
      <c r="J34" s="204"/>
      <c r="K34" s="257">
        <v>17540</v>
      </c>
      <c r="L34" s="204"/>
      <c r="M34" s="258">
        <v>0.094709</v>
      </c>
      <c r="N34" s="204"/>
      <c r="O34" s="258">
        <v>0.086828</v>
      </c>
    </row>
    <row r="35" spans="1:16" s="198" customFormat="1" ht="23.25" customHeight="1">
      <c r="A35" s="361" t="s">
        <v>499</v>
      </c>
      <c r="B35" s="361"/>
      <c r="C35" s="361"/>
      <c r="D35" s="361"/>
      <c r="E35" s="361"/>
      <c r="F35" s="202">
        <v>680</v>
      </c>
      <c r="G35" s="202"/>
      <c r="H35" s="200">
        <v>691</v>
      </c>
      <c r="I35" s="202"/>
      <c r="J35" s="202">
        <v>702</v>
      </c>
      <c r="K35" s="202"/>
      <c r="L35" s="202">
        <v>713</v>
      </c>
      <c r="M35" s="202"/>
      <c r="N35" s="202">
        <v>724</v>
      </c>
      <c r="O35" s="202"/>
      <c r="P35" s="203"/>
    </row>
    <row r="36" spans="1:16" s="198" customFormat="1" ht="11.25">
      <c r="A36" s="361" t="s">
        <v>500</v>
      </c>
      <c r="B36" s="361"/>
      <c r="C36" s="361"/>
      <c r="D36" s="361"/>
      <c r="E36" s="361"/>
      <c r="F36" s="202">
        <v>681</v>
      </c>
      <c r="G36" s="202"/>
      <c r="H36" s="200">
        <v>692</v>
      </c>
      <c r="I36" s="202"/>
      <c r="J36" s="205">
        <v>703</v>
      </c>
      <c r="K36" s="202"/>
      <c r="L36" s="202">
        <v>714</v>
      </c>
      <c r="M36" s="202"/>
      <c r="N36" s="202">
        <v>725</v>
      </c>
      <c r="O36" s="202"/>
      <c r="P36" s="203"/>
    </row>
    <row r="37" spans="1:15" s="132" customFormat="1" ht="14.25" customHeight="1">
      <c r="A37" s="362" t="s">
        <v>501</v>
      </c>
      <c r="B37" s="363"/>
      <c r="C37" s="363"/>
      <c r="D37" s="363"/>
      <c r="E37" s="364"/>
      <c r="F37" s="202">
        <v>682</v>
      </c>
      <c r="G37" s="177">
        <f>SUM(G15:G36)</f>
        <v>3983595.4</v>
      </c>
      <c r="H37" s="150">
        <v>693</v>
      </c>
      <c r="I37" s="177">
        <f>SUM(I15:I36)</f>
        <v>3390699.7300000004</v>
      </c>
      <c r="J37" s="150">
        <v>704</v>
      </c>
      <c r="K37" s="177">
        <f>SUM(K15:K36)</f>
        <v>3637666.69</v>
      </c>
      <c r="L37" s="150">
        <v>715</v>
      </c>
      <c r="M37" s="206">
        <f>SUM(M15:M36)</f>
        <v>14.987051000000003</v>
      </c>
      <c r="N37" s="150">
        <v>726</v>
      </c>
      <c r="O37" s="206">
        <f>SUM(O15:O36)</f>
        <v>18.007465000000003</v>
      </c>
    </row>
    <row r="38" spans="1:15" s="176" customFormat="1" ht="11.25">
      <c r="A38" s="359" t="s">
        <v>502</v>
      </c>
      <c r="B38" s="359"/>
      <c r="C38" s="359"/>
      <c r="D38" s="359"/>
      <c r="E38" s="359"/>
      <c r="F38" s="202">
        <v>683</v>
      </c>
      <c r="G38" s="207"/>
      <c r="H38" s="208">
        <v>694</v>
      </c>
      <c r="I38" s="209"/>
      <c r="J38" s="171">
        <v>705</v>
      </c>
      <c r="K38" s="209"/>
      <c r="L38" s="210">
        <v>716</v>
      </c>
      <c r="M38" s="211"/>
      <c r="N38" s="212">
        <v>727</v>
      </c>
      <c r="O38" s="213"/>
    </row>
    <row r="39" spans="1:15" s="176" customFormat="1" ht="11.25">
      <c r="A39" s="365" t="s">
        <v>503</v>
      </c>
      <c r="B39" s="365"/>
      <c r="C39" s="365"/>
      <c r="D39" s="365"/>
      <c r="E39" s="365"/>
      <c r="F39" s="214">
        <v>684</v>
      </c>
      <c r="G39" s="207"/>
      <c r="H39" s="208">
        <v>695</v>
      </c>
      <c r="I39" s="209"/>
      <c r="J39" s="171">
        <v>706</v>
      </c>
      <c r="K39" s="209"/>
      <c r="L39" s="210">
        <v>717</v>
      </c>
      <c r="M39" s="211"/>
      <c r="N39" s="212">
        <v>728</v>
      </c>
      <c r="O39" s="213"/>
    </row>
    <row r="40" spans="1:15" s="176" customFormat="1" ht="11.25">
      <c r="A40" s="365" t="s">
        <v>504</v>
      </c>
      <c r="B40" s="365"/>
      <c r="C40" s="365"/>
      <c r="D40" s="365"/>
      <c r="E40" s="365"/>
      <c r="F40" s="214">
        <v>685</v>
      </c>
      <c r="G40" s="207"/>
      <c r="H40" s="208">
        <v>696</v>
      </c>
      <c r="I40" s="209"/>
      <c r="J40" s="171">
        <v>707</v>
      </c>
      <c r="K40" s="209"/>
      <c r="L40" s="210">
        <v>718</v>
      </c>
      <c r="M40" s="211"/>
      <c r="N40" s="212">
        <v>729</v>
      </c>
      <c r="O40" s="213"/>
    </row>
    <row r="41" spans="1:15" s="176" customFormat="1" ht="11.25">
      <c r="A41" s="365" t="s">
        <v>505</v>
      </c>
      <c r="B41" s="365"/>
      <c r="C41" s="365"/>
      <c r="D41" s="365"/>
      <c r="E41" s="365"/>
      <c r="F41" s="214">
        <v>686</v>
      </c>
      <c r="G41" s="214"/>
      <c r="H41" s="208">
        <v>697</v>
      </c>
      <c r="I41" s="214"/>
      <c r="J41" s="208">
        <v>708</v>
      </c>
      <c r="K41" s="214"/>
      <c r="L41" s="180">
        <v>719</v>
      </c>
      <c r="M41" s="214"/>
      <c r="N41" s="208">
        <v>730</v>
      </c>
      <c r="O41" s="214"/>
    </row>
    <row r="42" spans="1:15" s="176" customFormat="1" ht="11.25">
      <c r="A42" s="365" t="s">
        <v>506</v>
      </c>
      <c r="B42" s="365"/>
      <c r="C42" s="365"/>
      <c r="D42" s="365"/>
      <c r="E42" s="365"/>
      <c r="F42" s="214">
        <v>687</v>
      </c>
      <c r="G42" s="184"/>
      <c r="H42" s="208">
        <v>698</v>
      </c>
      <c r="I42" s="182"/>
      <c r="J42" s="171">
        <v>709</v>
      </c>
      <c r="K42" s="182"/>
      <c r="L42" s="210">
        <v>720</v>
      </c>
      <c r="M42" s="211"/>
      <c r="N42" s="212">
        <v>731</v>
      </c>
      <c r="O42" s="215"/>
    </row>
    <row r="43" spans="1:15" s="176" customFormat="1" ht="11.25">
      <c r="A43" s="359" t="s">
        <v>507</v>
      </c>
      <c r="B43" s="359"/>
      <c r="C43" s="359"/>
      <c r="D43" s="359"/>
      <c r="E43" s="359"/>
      <c r="F43" s="214">
        <v>688</v>
      </c>
      <c r="G43" s="184">
        <f>G37</f>
        <v>3983595.4</v>
      </c>
      <c r="H43" s="208">
        <v>699</v>
      </c>
      <c r="I43" s="182">
        <f>I37</f>
        <v>3390699.7300000004</v>
      </c>
      <c r="J43" s="171">
        <v>710</v>
      </c>
      <c r="K43" s="182">
        <f>K37</f>
        <v>3637666.69</v>
      </c>
      <c r="L43" s="210">
        <v>721</v>
      </c>
      <c r="M43" s="211"/>
      <c r="N43" s="212">
        <v>732</v>
      </c>
      <c r="O43" s="189">
        <f>O37</f>
        <v>18.007465000000003</v>
      </c>
    </row>
    <row r="44" spans="1:15" s="132" customFormat="1" ht="12.7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</row>
    <row r="45" spans="1:16" ht="12.75">
      <c r="A45" s="216" t="s">
        <v>477</v>
      </c>
      <c r="B45" s="216"/>
      <c r="C45" s="216"/>
      <c r="D45" s="192"/>
      <c r="E45" s="192"/>
      <c r="J45" s="193" t="s">
        <v>222</v>
      </c>
      <c r="L45" s="360" t="s">
        <v>478</v>
      </c>
      <c r="M45" s="360"/>
      <c r="N45" s="360"/>
      <c r="O45" s="360"/>
      <c r="P45" s="198"/>
    </row>
    <row r="46" spans="1:16" ht="12.75">
      <c r="A46" s="216" t="s">
        <v>520</v>
      </c>
      <c r="B46" s="216"/>
      <c r="C46" s="216"/>
      <c r="D46" s="192" t="s">
        <v>479</v>
      </c>
      <c r="K46" s="192"/>
      <c r="L46" s="360" t="s">
        <v>439</v>
      </c>
      <c r="M46" s="360"/>
      <c r="N46" s="360"/>
      <c r="O46" s="360"/>
      <c r="P46" s="198"/>
    </row>
    <row r="47" spans="10:16" ht="12.75">
      <c r="J47" s="195"/>
      <c r="K47" s="126"/>
      <c r="L47" s="122"/>
      <c r="M47" s="217"/>
      <c r="N47" s="217"/>
      <c r="P47" s="218"/>
    </row>
    <row r="48" spans="1:16" ht="12.75">
      <c r="A48" s="196"/>
      <c r="B48" s="197" t="s">
        <v>508</v>
      </c>
      <c r="C48" s="196"/>
      <c r="D48" s="122"/>
      <c r="E48" s="125"/>
      <c r="F48" s="122"/>
      <c r="G48" s="126"/>
      <c r="H48" s="122"/>
      <c r="I48" s="122"/>
      <c r="J48" s="122"/>
      <c r="K48" s="126"/>
      <c r="L48" s="122"/>
      <c r="M48" s="217"/>
      <c r="N48" s="217"/>
      <c r="O48" s="194"/>
      <c r="P48" s="198"/>
    </row>
    <row r="49" spans="2:14" ht="12.75">
      <c r="B49" s="197" t="s">
        <v>481</v>
      </c>
      <c r="M49" s="217"/>
      <c r="N49" s="217"/>
    </row>
    <row r="50" ht="12.75">
      <c r="B50" s="197" t="s">
        <v>509</v>
      </c>
    </row>
  </sheetData>
  <sheetProtection/>
  <mergeCells count="48">
    <mergeCell ref="A42:E42"/>
    <mergeCell ref="A43:E43"/>
    <mergeCell ref="L45:O45"/>
    <mergeCell ref="A35:E35"/>
    <mergeCell ref="A36:E36"/>
    <mergeCell ref="L46:O46"/>
    <mergeCell ref="A37:E37"/>
    <mergeCell ref="A38:E38"/>
    <mergeCell ref="A39:E39"/>
    <mergeCell ref="A40:E40"/>
    <mergeCell ref="A41:E41"/>
    <mergeCell ref="A34:C34"/>
    <mergeCell ref="A22:C22"/>
    <mergeCell ref="A23:C23"/>
    <mergeCell ref="A24:C24"/>
    <mergeCell ref="A25:C25"/>
    <mergeCell ref="A26:C26"/>
    <mergeCell ref="A32:C32"/>
    <mergeCell ref="A27:C27"/>
    <mergeCell ref="A28:C28"/>
    <mergeCell ref="A17:C17"/>
    <mergeCell ref="A18:C18"/>
    <mergeCell ref="A19:C19"/>
    <mergeCell ref="A20:C20"/>
    <mergeCell ref="A21:C21"/>
    <mergeCell ref="A33:C33"/>
    <mergeCell ref="A15:C15"/>
    <mergeCell ref="A9:C11"/>
    <mergeCell ref="D9:D11"/>
    <mergeCell ref="E9:E11"/>
    <mergeCell ref="A12:E12"/>
    <mergeCell ref="A16:C16"/>
    <mergeCell ref="M8:M11"/>
    <mergeCell ref="G8:G11"/>
    <mergeCell ref="H8:H12"/>
    <mergeCell ref="I8:I11"/>
    <mergeCell ref="A13:E13"/>
    <mergeCell ref="A14:E14"/>
    <mergeCell ref="A29:C29"/>
    <mergeCell ref="A30:C30"/>
    <mergeCell ref="A31:C31"/>
    <mergeCell ref="N8:N12"/>
    <mergeCell ref="O8:O11"/>
    <mergeCell ref="A8:E8"/>
    <mergeCell ref="F8:F12"/>
    <mergeCell ref="J8:J12"/>
    <mergeCell ref="K8:K11"/>
    <mergeCell ref="L8:L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2018-03-01T14:28:14Z</cp:lastPrinted>
  <dcterms:created xsi:type="dcterms:W3CDTF">2008-07-04T06:50:58Z</dcterms:created>
  <dcterms:modified xsi:type="dcterms:W3CDTF">2018-03-01T14:31:11Z</dcterms:modified>
  <cp:category/>
  <cp:version/>
  <cp:contentType/>
  <cp:contentStatus/>
</cp:coreProperties>
</file>