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928" firstSheet="3" activeTab="8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izvj. o str.ulaganja po vrstama" sheetId="6" r:id="rId6"/>
    <sheet name="izvj. o realiz. dob.-gub. " sheetId="7" r:id="rId7"/>
    <sheet name="NDG" sheetId="8" r:id="rId8"/>
    <sheet name="SU obveznice" sheetId="9" r:id="rId9"/>
    <sheet name="SU akcije" sheetId="10" r:id="rId10"/>
    <sheet name="struktura obaveza fonda" sheetId="11" r:id="rId11"/>
    <sheet name="IZV. o trans. sa povezanim lici" sheetId="12" r:id="rId12"/>
    <sheet name="Sheet1" sheetId="13" r:id="rId13"/>
    <sheet name="Sheet2" sheetId="14" r:id="rId14"/>
    <sheet name="Sheet3" sheetId="15" r:id="rId15"/>
  </sheets>
  <definedNames>
    <definedName name="_xlnm.Print_Area" localSheetId="1">'bilans uspjeha'!$A$1:$F$73</definedName>
    <definedName name="_xlnm.Print_Area" localSheetId="4">'izv. o fin. pokazateljima fonda'!$A$1:$E$31</definedName>
    <definedName name="_xlnm.Print_Area" localSheetId="3">'izv. o tokovima gotovine'!$A$1:$E$58</definedName>
    <definedName name="_xlnm.Print_Area" localSheetId="2">'izvj. o promjenama neto imovine'!$A$1:$E$39</definedName>
    <definedName name="_xlnm.Print_Area" localSheetId="6">'izvj. o realiz. dob.-gub. '!#REF!</definedName>
    <definedName name="_xlnm.Print_Area" localSheetId="5">'izvj. o str.ulaganja po vrstama'!$A$1:$E$26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<sst xmlns="http://schemas.openxmlformats.org/spreadsheetml/2006/main" count="1309" uniqueCount="688">
  <si>
    <t>Pozicija</t>
  </si>
  <si>
    <t>AOP</t>
  </si>
  <si>
    <t>Tekuća godina</t>
  </si>
  <si>
    <t>Prethodna godina</t>
  </si>
  <si>
    <t>II</t>
  </si>
  <si>
    <t>I</t>
  </si>
  <si>
    <t>Depoziti i plasmani</t>
  </si>
  <si>
    <t xml:space="preserve">Zakonski zastupnik </t>
  </si>
  <si>
    <t xml:space="preserve">M. P. </t>
  </si>
  <si>
    <t>(iznos u KM)</t>
  </si>
  <si>
    <t>Realizovani dobitak (gubitak) od ulaganja</t>
  </si>
  <si>
    <t>IZVJEŠTAJ O PROMJENAMA NETO IMOVINE INVESTICIONOG FONDA</t>
  </si>
  <si>
    <t>Povećanje (smanjenje) neto imovine od poslovanja fonda (302 do 306)</t>
  </si>
  <si>
    <t xml:space="preserve">BILANS TOKOVA GOTOVINE </t>
  </si>
  <si>
    <t>1. Prilivi po osnovu prodaje ulaganja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</si>
  <si>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</si>
  <si>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</si>
  <si>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</si>
  <si>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</si>
  <si>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</si>
  <si>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</si>
  <si>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</si>
  <si>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</si>
  <si>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</si>
  <si>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</si>
  <si>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</si>
  <si>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</si>
  <si>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</si>
  <si>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</si>
  <si>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2. Odlivi po osnovu otkupa sopstvenih akcija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</si>
  <si>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</si>
  <si>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</si>
  <si>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</si>
  <si>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</si>
  <si>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</si>
  <si>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</si>
  <si>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</si>
  <si>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</si>
  <si>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1. Redovne akcije</t>
  </si>
  <si>
    <t>2. Prioritetne akcije</t>
  </si>
  <si>
    <t xml:space="preserve"> Lice sa licencom   </t>
  </si>
  <si>
    <t xml:space="preserve"> (M .P.)</t>
  </si>
  <si>
    <t xml:space="preserve">IZVJEŠTAJ  </t>
  </si>
  <si>
    <t>FONDA PO VRSTAMA INSTRUMENATA</t>
  </si>
  <si>
    <t xml:space="preserve">STRUKTURA OBAVEZA </t>
  </si>
  <si>
    <t xml:space="preserve"> O REALIZOVANIM DOBICIMA (GUBICIMA) INVESTICIONOG FONDA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</si>
  <si>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</si>
  <si>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</si>
  <si>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</si>
  <si>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</si>
  <si>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</si>
  <si>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</si>
  <si>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</si>
  <si>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</si>
  <si>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>(M .P.)</t>
  </si>
  <si>
    <t xml:space="preserve">                                                                        </t>
  </si>
  <si>
    <t xml:space="preserve">    Lice sa licencom    </t>
  </si>
  <si>
    <t xml:space="preserve">Ukupno </t>
  </si>
  <si>
    <t>II- PRIHODI OD POVEZANIH LICA</t>
  </si>
  <si>
    <t>za period od           do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</si>
  <si>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</si>
  <si>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</si>
  <si>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</si>
  <si>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</si>
  <si>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</si>
  <si>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</si>
  <si>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</si>
  <si>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</si>
  <si>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</si>
  <si>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</si>
  <si>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</si>
  <si>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</si>
  <si>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</si>
  <si>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</si>
  <si>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</si>
  <si>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</si>
  <si>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</si>
  <si>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</si>
  <si>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</si>
  <si>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</si>
  <si>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</si>
  <si>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</si>
  <si>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</si>
  <si>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</si>
  <si>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</si>
  <si>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</si>
  <si>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</si>
  <si>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</si>
  <si>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</si>
  <si>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</si>
  <si>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</si>
  <si>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</si>
  <si>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</si>
  <si>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</si>
  <si>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</si>
  <si>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</si>
  <si>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</si>
  <si>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</si>
  <si>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</si>
  <si>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</si>
  <si>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</si>
  <si>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</si>
  <si>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</si>
  <si>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</si>
  <si>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</si>
  <si>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</si>
  <si>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</si>
  <si>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</si>
  <si>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</si>
  <si>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</si>
  <si>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</si>
  <si>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</si>
  <si>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</si>
  <si>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</si>
  <si>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</si>
  <si>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</si>
  <si>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</si>
  <si>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</si>
  <si>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</si>
  <si>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</si>
  <si>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</si>
  <si>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</si>
  <si>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</si>
  <si>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</si>
  <si>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Kolateral ISIN</t>
  </si>
  <si>
    <t>Vrijednost na dan bilansa</t>
  </si>
  <si>
    <t>Nominalna vrijednost kolaterala</t>
  </si>
  <si>
    <t>Učešće u vrijednosti imovine fonda (%)</t>
  </si>
  <si>
    <t>Ukupno</t>
  </si>
  <si>
    <t>Akcije</t>
  </si>
  <si>
    <t>Obveznice</t>
  </si>
  <si>
    <t>Gotovina i gotovinski ekvivalenti</t>
  </si>
  <si>
    <t>Ukupno repo poslovi</t>
  </si>
  <si>
    <t>Učešće u obavezama fonda (u %)</t>
  </si>
  <si>
    <t>Datum transakcije</t>
  </si>
  <si>
    <t>Broj hartija</t>
  </si>
  <si>
    <t>Ukupna prodajna vrijednost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</si>
  <si>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</si>
  <si>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</si>
  <si>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</si>
  <si>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</si>
  <si>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</si>
  <si>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</si>
  <si>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</si>
  <si>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</si>
  <si>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</si>
  <si>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</si>
  <si>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</si>
  <si>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</si>
  <si>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IZVJEŠTAJ O TRANSAKCIJAMA SA POVEZANIM LICIMA</t>
  </si>
  <si>
    <t>Red. Br.</t>
  </si>
  <si>
    <t>Nabavna vrijednost akcija</t>
  </si>
  <si>
    <t>Fer vrijednost na dan bilansa</t>
  </si>
  <si>
    <t>Nominalna vrijednost obveznica</t>
  </si>
  <si>
    <t>Period držanja</t>
  </si>
  <si>
    <t>Prihod od kamate</t>
  </si>
  <si>
    <t>Prihod od dividendi</t>
  </si>
  <si>
    <t>Ukupno prihodi od kamata</t>
  </si>
  <si>
    <t>Naziv povezanog lica</t>
  </si>
  <si>
    <t>Prezime i ime povezanog lica</t>
  </si>
  <si>
    <t>Iznos isplate</t>
  </si>
  <si>
    <t>Svrha isplate</t>
  </si>
  <si>
    <t>Ukupno isplate</t>
  </si>
  <si>
    <t>U Bijeljini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</si>
  <si>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</si>
  <si>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</si>
  <si>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</si>
  <si>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</si>
  <si>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4. Ostali poslovni prihodi</t>
  </si>
  <si>
    <t>1. Realizovani dobici po osnovu prodaje hartija od vrijednosti</t>
  </si>
  <si>
    <t xml:space="preserve">2. Realizovani dobitak po osnovu kursnih razlika 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</si>
  <si>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</si>
  <si>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</si>
  <si>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</si>
  <si>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</si>
  <si>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</si>
  <si>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</si>
  <si>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</si>
  <si>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</si>
  <si>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1. Realizovani gubici na prodaji hartija od vrijednosti</t>
  </si>
  <si>
    <t>1. Prihodi od kamata</t>
  </si>
  <si>
    <t>2. Ostali finansijski prihodi</t>
  </si>
  <si>
    <t>1. Rashodi po osnovu kamata</t>
  </si>
  <si>
    <t>2. Ostali finansijski rashodi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</si>
  <si>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</si>
  <si>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</si>
  <si>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</si>
  <si>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</si>
  <si>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</si>
  <si>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t>1. Nerealizovani dobici na hartijama od vrijednosti</t>
  </si>
  <si>
    <t>2. Nerealizovani dobici po osnovu kursnih razlika na monetarnim sredstvima, osim na hartijama od vrijednosti</t>
  </si>
  <si>
    <t>3. Nerealizovani dobici po osnovu kursnih razlika na hartijama od vrijednosti</t>
  </si>
  <si>
    <t>1. Nerealizovani gubici na hartijama od vrijednosti</t>
  </si>
  <si>
    <t>2. Nerealizovani gubici po osnovu kursnih razlika na monetarnim sredstvima, osim na hartijama od vrijednosti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</si>
  <si>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</si>
  <si>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</si>
  <si>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</si>
  <si>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</si>
  <si>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</si>
  <si>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</si>
  <si>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</si>
  <si>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</si>
  <si>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</si>
  <si>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</si>
  <si>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</si>
  <si>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</si>
  <si>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</si>
  <si>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</si>
  <si>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</si>
  <si>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</si>
  <si>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</si>
  <si>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</si>
  <si>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</si>
  <si>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</si>
  <si>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</si>
  <si>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</si>
  <si>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</si>
  <si>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</si>
  <si>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</si>
  <si>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</si>
  <si>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A. REALIZOVANI PRIHODI I RASHODI</t>
  </si>
  <si>
    <t xml:space="preserve">U Bijeljini                                  Lice sa licencom                                                       </t>
  </si>
  <si>
    <t>M.P.</t>
  </si>
  <si>
    <t xml:space="preserve">                                                                Lice  sa licencom                                                      </t>
  </si>
  <si>
    <t>BILANS STANJA INVESTICIONOG FONDA</t>
  </si>
  <si>
    <t>(Izvještaj o finansijskom položaju)</t>
  </si>
  <si>
    <t>001</t>
  </si>
  <si>
    <t>100 do 102</t>
  </si>
  <si>
    <t>002</t>
  </si>
  <si>
    <t>003</t>
  </si>
  <si>
    <t>200 do 205</t>
  </si>
  <si>
    <t>1. Ulaganja fonda u finansijska sredstva po fer vrijednosti kroz bilans uspjeha</t>
  </si>
  <si>
    <t>004</t>
  </si>
  <si>
    <t>210 do 215</t>
  </si>
  <si>
    <t>2. Ulaganja fonda u finansijska sredstva raspoloživa za prodaju</t>
  </si>
  <si>
    <t>005</t>
  </si>
  <si>
    <t>220 do 225</t>
  </si>
  <si>
    <t>3. Ulaganja fonda u finansijska sredstva koja se drži do roka dospijeća</t>
  </si>
  <si>
    <t>006</t>
  </si>
  <si>
    <t>230 do 235</t>
  </si>
  <si>
    <t>4. Depoziti i plasmani</t>
  </si>
  <si>
    <t>007</t>
  </si>
  <si>
    <t>008</t>
  </si>
  <si>
    <t>009</t>
  </si>
  <si>
    <t>010</t>
  </si>
  <si>
    <t>1. Potraživanja po osnovu prodaje HOV</t>
  </si>
  <si>
    <t>011</t>
  </si>
  <si>
    <t>012</t>
  </si>
  <si>
    <t>013</t>
  </si>
  <si>
    <t>014</t>
  </si>
  <si>
    <t>015</t>
  </si>
  <si>
    <t>016</t>
  </si>
  <si>
    <t>310 do 312</t>
  </si>
  <si>
    <t>017</t>
  </si>
  <si>
    <t>IV - Odložena poreska sredstva</t>
  </si>
  <si>
    <t>018</t>
  </si>
  <si>
    <t>019</t>
  </si>
  <si>
    <t>020</t>
  </si>
  <si>
    <t>021</t>
  </si>
  <si>
    <t>1. Obaveze po osnovu ulaganja u HOV</t>
  </si>
  <si>
    <t>022</t>
  </si>
  <si>
    <t>023</t>
  </si>
  <si>
    <t>024</t>
  </si>
  <si>
    <t>025</t>
  </si>
  <si>
    <t>1. Obaveze prema banci depozitaru</t>
  </si>
  <si>
    <t>026</t>
  </si>
  <si>
    <t>027</t>
  </si>
  <si>
    <t>028</t>
  </si>
  <si>
    <t>029</t>
  </si>
  <si>
    <t>030</t>
  </si>
  <si>
    <t>031</t>
  </si>
  <si>
    <t>1. Kratkoročni krediti</t>
  </si>
  <si>
    <t>032</t>
  </si>
  <si>
    <t>2. Ostale kratkoročne fiinansijske obaveze</t>
  </si>
  <si>
    <t>033</t>
  </si>
  <si>
    <t>034</t>
  </si>
  <si>
    <t>1. Dugoročni krediti</t>
  </si>
  <si>
    <t>035</t>
  </si>
  <si>
    <t>2. Ostale dugoročne obaveze</t>
  </si>
  <si>
    <t>036</t>
  </si>
  <si>
    <t>VI - Ostale obaveze fonda</t>
  </si>
  <si>
    <t>037</t>
  </si>
  <si>
    <t>038</t>
  </si>
  <si>
    <t>039</t>
  </si>
  <si>
    <t>040</t>
  </si>
  <si>
    <t>041</t>
  </si>
  <si>
    <t>042</t>
  </si>
  <si>
    <t>043</t>
  </si>
  <si>
    <t>2. Udjeli</t>
  </si>
  <si>
    <t>044</t>
  </si>
  <si>
    <t>045</t>
  </si>
  <si>
    <t>1. Emisiona premija</t>
  </si>
  <si>
    <t>046</t>
  </si>
  <si>
    <t>2. Ostale kapitalne rezerve</t>
  </si>
  <si>
    <t>047</t>
  </si>
  <si>
    <t>048</t>
  </si>
  <si>
    <t>1. Revalorizacione rezerve po osnovu revalorizacije finansijskih sred. raspoloživih za prodaju</t>
  </si>
  <si>
    <t>049</t>
  </si>
  <si>
    <t>2. Revalorizacione rezerve po osnovu instrumenata zaštite</t>
  </si>
  <si>
    <t>050</t>
  </si>
  <si>
    <t>051</t>
  </si>
  <si>
    <t>052</t>
  </si>
  <si>
    <t>IV - Rezerve iz dobiti</t>
  </si>
  <si>
    <t>053</t>
  </si>
  <si>
    <t>054</t>
  </si>
  <si>
    <t>1. Neraspoređeni dobitak ranijih godina</t>
  </si>
  <si>
    <t>055</t>
  </si>
  <si>
    <t>2. Neraspoređeni dobitak tekuće godine</t>
  </si>
  <si>
    <t>056</t>
  </si>
  <si>
    <t>VI - Nepokriveni gubitak (058+059)</t>
  </si>
  <si>
    <t>057</t>
  </si>
  <si>
    <t>1. Nepokriveni gubitak ranijih godina</t>
  </si>
  <si>
    <t>058</t>
  </si>
  <si>
    <t>2. Nepokriveni gubitak tekuće godine</t>
  </si>
  <si>
    <t>059</t>
  </si>
  <si>
    <t>060</t>
  </si>
  <si>
    <t>1. Nerealizovani dobici po osnovu finansijskih sredstva po fer vrijednosti kroz bilans uspjeha</t>
  </si>
  <si>
    <t>061</t>
  </si>
  <si>
    <t>2. Nerealizovani gubici  po osnovu finansijskih sredstva po fer vrijednosti kroz bilans uspjeha</t>
  </si>
  <si>
    <t>062</t>
  </si>
  <si>
    <t>D. BROJ EMITOVANIH AKCIJA/UDJELA</t>
  </si>
  <si>
    <t>063</t>
  </si>
  <si>
    <t>064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</si>
  <si>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</si>
  <si>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065</t>
  </si>
  <si>
    <t>2. Vanbilansna pasiva</t>
  </si>
  <si>
    <t>066</t>
  </si>
  <si>
    <t>I - Akcije domaćih izdavalaca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</si>
  <si>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</si>
  <si>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</si>
  <si>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</si>
  <si>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5. Ostala ulaganja</t>
  </si>
  <si>
    <t>I - Gotovina i gotovinski ekvivalenti</t>
  </si>
  <si>
    <t>II - Ulaganja fonda (004 do 008)</t>
  </si>
  <si>
    <t>III - Potraživanja (010 do 015)</t>
  </si>
  <si>
    <t>2. Potraživanja po osnovu kamata</t>
  </si>
  <si>
    <t>3. Potraživanja po osnovu dividendi</t>
  </si>
  <si>
    <t>4. Potraživanja po osnovu datih avansa</t>
  </si>
  <si>
    <t>5. Ostala potraživanja</t>
  </si>
  <si>
    <t>6. Potraživanja od društva za upravljanje</t>
  </si>
  <si>
    <t>V - AVR</t>
  </si>
  <si>
    <t>B. OBAVEZE (019+023+029+032+035+038+039+040)</t>
  </si>
  <si>
    <t>I - Obaveze po osnovu poslovanja (020 do 022)</t>
  </si>
  <si>
    <t>2. Obaveze po osnovu ulaganja u repo poslove</t>
  </si>
  <si>
    <t>3. Ostale obaveze po osnovu ulaganja</t>
  </si>
  <si>
    <t>II - Obaveze po osnovu troškova poslovanja (024 do 028)</t>
  </si>
  <si>
    <t>2. Obaveze po osnovu otkupa udjela</t>
  </si>
  <si>
    <t>3. Obaveze za učešće u dobitku</t>
  </si>
  <si>
    <t>4. Obaveze za porez na dobit</t>
  </si>
  <si>
    <t>5. Ostale obaveze iz poslovanja</t>
  </si>
  <si>
    <t>2. Obaveza za ulaznu i izlaznu naknadu</t>
  </si>
  <si>
    <t xml:space="preserve">1. Obaveze prema društvu za upravljanje </t>
  </si>
  <si>
    <t>III - Obaveze prema društvu za upravljanje (030+031)</t>
  </si>
  <si>
    <t>IV - Kratkoročne finansijske obaveze (033+034)</t>
  </si>
  <si>
    <t>V - Dugoročne obaveze (036+037)</t>
  </si>
  <si>
    <t>VII - Odložene poreske obaveze</t>
  </si>
  <si>
    <t>VIII - PVR</t>
  </si>
  <si>
    <t>V. NETO IMOVINA FONDA (001-018)</t>
  </si>
  <si>
    <r>
      <t>G. KAPITAL (043+046+049+053+054-057</t>
    </r>
    <r>
      <rPr>
        <b/>
        <u val="single"/>
        <sz val="8"/>
        <rFont val="Arial"/>
        <family val="2"/>
      </rPr>
      <t>+-</t>
    </r>
    <r>
      <rPr>
        <b/>
        <sz val="8"/>
        <rFont val="Arial"/>
        <family val="2"/>
      </rPr>
      <t>060)</t>
    </r>
  </si>
  <si>
    <t>I - Osnovni kapital (044+045)</t>
  </si>
  <si>
    <t>1. Akcijski kapital - redovne akcije</t>
  </si>
  <si>
    <t>II - Kapitalne rezerve (047+048)</t>
  </si>
  <si>
    <t>III - Revalorizacione rezerve (050 do 052)</t>
  </si>
  <si>
    <t>3. Ostale revalorizacione rezerve</t>
  </si>
  <si>
    <t>V - Neraspoređena dobi (055+056)</t>
  </si>
  <si>
    <t>VII - Nerealizovani dobitak/gubitak (061+062)</t>
  </si>
  <si>
    <t>Đ. NETO IMOVINA PO UDJELU/AKCIJI (041/063)</t>
  </si>
  <si>
    <t>411,412,419</t>
  </si>
  <si>
    <t>420 do 429 bez 422</t>
  </si>
  <si>
    <t>Zakonski zastupnik društva za upravljenje investicionim fondom</t>
  </si>
  <si>
    <t>Grupa računa/račun</t>
  </si>
  <si>
    <t xml:space="preserve">2. Prihodi od kamata </t>
  </si>
  <si>
    <t>3. Amortizacija premije (diskonta) po osnovu HOV sa rokom dospjeća</t>
  </si>
  <si>
    <t>II - Realizovani dobitak (208 do 210)</t>
  </si>
  <si>
    <t>3. Ostali realizovani dobici</t>
  </si>
  <si>
    <t>IV - Realizovani gubitak (220 do 222)</t>
  </si>
  <si>
    <t xml:space="preserve">2. Realizovani gubici po osnovu kursnih razlika </t>
  </si>
  <si>
    <t>3. Ostali realizovani gubici</t>
  </si>
  <si>
    <t>III - Poslovni rashodi (212 do 218)</t>
  </si>
  <si>
    <t>I - Poslovni prihodi (203 do 206)</t>
  </si>
  <si>
    <r>
      <t>V - REALIZOVANI DOBITAK I GUBITAK</t>
    </r>
    <r>
      <rPr>
        <sz val="8"/>
        <rFont val="Arial"/>
        <family val="2"/>
      </rPr>
      <t xml:space="preserve">                                                                        1. Realizovani dobitak (202+207-211-219)</t>
    </r>
  </si>
  <si>
    <t>2. Realizovani gubitak (211+219-202-207)</t>
  </si>
  <si>
    <t>VI - Finansijski prihodi (226+227)</t>
  </si>
  <si>
    <t>VII - Finansijski rashodi (231+232)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</si>
  <si>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(223+225-228) ili (225-228-224)</t>
    </r>
  </si>
  <si>
    <t>2. Realizovani gubitak prije oporezivanja (224+228-225) ili (228-225-223)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</si>
  <si>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(231-232-234-235+236)</t>
    </r>
  </si>
  <si>
    <t>2. Realizovani gubitak poslije oporezivanja (232-231+234+235-236)</t>
  </si>
  <si>
    <t>D. NEREALIZOVANI DOBICI I GUBICI                                                         I-Nerealizovani dobici (240 do 244)</t>
  </si>
  <si>
    <t>4. Nerealizovani dobici na derivatima, instrumentima zaštite</t>
  </si>
  <si>
    <t>5. Ostali nerealizovani dobici</t>
  </si>
  <si>
    <t>II - Nerealizovani gubici (246 do 250)</t>
  </si>
  <si>
    <t>3. Nerealizovani gubci po osnovu kursnih razlika na hartijama od vrijednosti</t>
  </si>
  <si>
    <t>4. Nerealizovani gubici po osnovu derivata</t>
  </si>
  <si>
    <t>5.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</si>
  <si>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(239-245)</t>
    </r>
  </si>
  <si>
    <t>2. Ukupni nerealizovani gubitak (245-239)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</si>
  <si>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(237-238+251-252)</t>
    </r>
  </si>
  <si>
    <t>2. Smanjenje neto imovine fonda (238-237+252-251)</t>
  </si>
  <si>
    <t>Revalorizacione rezerve po osnovu derivata</t>
  </si>
  <si>
    <t>Nerealizovani gubici i dobici po osnovu finansijskih sredstava po fer-vrijednosti kroz bilans uspjeha</t>
  </si>
  <si>
    <t>Povećenje (smanjenje) neto imovine po osnovu transakcija sa udjelima/akcijama fonda (308-309)</t>
  </si>
  <si>
    <t>Povećanje po osnovu izdatih udjela/akcija fonda</t>
  </si>
  <si>
    <t>Objavljene dividende i drugi vidovi raspodjele dobitka i pokriće gubitka</t>
  </si>
  <si>
    <t>Ukupno povećanje (smanjenje) neto imovine fonda (301+-307-310)</t>
  </si>
  <si>
    <t>(Izvještaj o tokovima gotovine investicionog fonda)</t>
  </si>
  <si>
    <t xml:space="preserve">2. Prilivi po osnovu dividendi </t>
  </si>
  <si>
    <t>II - Odlivi gotovine iz operativnih aktivnosti (408 do 418)</t>
  </si>
  <si>
    <r>
      <t>A. Novčani tokovi iz poslovnih aktivnosti</t>
    </r>
    <r>
      <rPr>
        <sz val="8"/>
        <rFont val="Arial"/>
        <family val="2"/>
      </rPr>
      <t xml:space="preserve">                                      I - Prilivi gotovine iz poslovnih aktivnosti (402 do 406)</t>
    </r>
  </si>
  <si>
    <t>III - Neto priliv gotovine iz poslovnih aktivnosti (401-407)</t>
  </si>
  <si>
    <t>IV - Neto odliv gotovine iz poslovnih aktivnosti (407-401)</t>
  </si>
  <si>
    <t>B. Tokovi gotovine iz aktivnosti finansiranja                       I - Prilivi gotovine iz aktivnosti finansiranja (422+423)</t>
  </si>
  <si>
    <t>1. Priliv po osnovu izdavanja udjela/emisije akcija</t>
  </si>
  <si>
    <t>2. Prilivi po osnovu zaduživanja</t>
  </si>
  <si>
    <t>II - Odlivi gotovine iz aktivnosti finansiranja (425 do 428)</t>
  </si>
  <si>
    <t>1. Odlivi po osnovu otplate dugova</t>
  </si>
  <si>
    <t>3. Odlivi po osnovu dividendi</t>
  </si>
  <si>
    <t>4. Odlivi po osnovu učešća u dobitku</t>
  </si>
  <si>
    <t>III - Neto priliv gotovine iz aktivnosti finansiranja (421-424)</t>
  </si>
  <si>
    <t>IV - Neto odliv gotovine iz aktivnosti finansiranja (424-421)</t>
  </si>
  <si>
    <t>IZVJEŠTAJ O FINANSIJSKIM POKAZATELJIMA PO UDJELU ILI AKCIJI INVESTICIONOG FONDA</t>
  </si>
  <si>
    <t xml:space="preserve">O STRUKTURI IMOVINE INVESTICIONOG FONDA PO VRSTAMA  IMOVINE </t>
  </si>
  <si>
    <t>Ostala imovina</t>
  </si>
  <si>
    <t xml:space="preserve">II - OTUĐENJE HARTIJA OD VRIJEDNOSTI PO DRUGOM OSNOVU OSIM PRODAJE </t>
  </si>
  <si>
    <t>I - PRODATE I AMORTIZOVANE HARTIJE OD VRIJEDNOSTI</t>
  </si>
  <si>
    <t>Otuđenje HOV iz portfelja po drugom osnovu osim prodaje</t>
  </si>
  <si>
    <t>Realizovani dobitak (gubitak)         (5-4)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</si>
  <si>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</si>
  <si>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>I - REPO POSLOVI (PASIVA)</t>
  </si>
  <si>
    <t>Učešće u ukupnoj imovini fonda (u %)</t>
  </si>
  <si>
    <t>II - GARANTNI ULOG</t>
  </si>
  <si>
    <t>Učešće u ukupnoj imovini fonda  (u %)</t>
  </si>
  <si>
    <t>I - ULAGANJA U POVEZANA LICA:</t>
  </si>
  <si>
    <t>Nerealizovani dobitak (gubitak)</t>
  </si>
  <si>
    <t>I - Prihodi po osnovu dividendi od ulaganja u povezana lica</t>
  </si>
  <si>
    <t>Broj držanih akcija</t>
  </si>
  <si>
    <t>Dividenda/Akcije</t>
  </si>
  <si>
    <t>Ukupno prihod od dividendi</t>
  </si>
  <si>
    <t>II - Prihodi po osnovu kamata od ulaganja u povezana lica</t>
  </si>
  <si>
    <t>III - Ukupni prihodi</t>
  </si>
  <si>
    <t>III - ISPLATE POVEZANIM LICIMA</t>
  </si>
  <si>
    <t>društva za upravljanje investicionim fondom</t>
  </si>
  <si>
    <t>JIB zatvorenog investicionog fonda: 4402768070003</t>
  </si>
  <si>
    <t xml:space="preserve">1 CR HOV </t>
  </si>
  <si>
    <t>Registarski broj investicionog fonda: ZJP 13 07-42-3/08</t>
  </si>
  <si>
    <t>Naknada depozitaru</t>
  </si>
  <si>
    <t>Naknada berzi</t>
  </si>
  <si>
    <t>Naknada clanovima NO Fonda</t>
  </si>
  <si>
    <t xml:space="preserve">2 Banjalučka  berza  </t>
  </si>
  <si>
    <t>3 Nadzorni odbor fonda</t>
  </si>
  <si>
    <t>Naziv investicionog fonda: ZIF UNIOINVEST FOND a.d. Bijeljina</t>
  </si>
  <si>
    <t>Naziv investicionog fonda: Zatvoreni investicioni fond sa javnom ponudom "Unioinvest fond" a.d. Bijeljina</t>
  </si>
  <si>
    <t>Registarski broj investicionog fonda: 11031161</t>
  </si>
  <si>
    <t>Naziv društva za upravljanje investicionim fondom: Društvo za upravljanje investicionim fondovima "Invest nova" a.d. Bijeljina</t>
  </si>
  <si>
    <t>Matični broj društva za upravljanje investicionim fondom: 01935321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</si>
  <si>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</si>
  <si>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</si>
  <si>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</si>
  <si>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</si>
  <si>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</si>
  <si>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</si>
  <si>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</si>
  <si>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</si>
  <si>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</si>
  <si>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</si>
  <si>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</si>
  <si>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</si>
  <si>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</si>
  <si>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</si>
  <si>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</si>
  <si>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</si>
  <si>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B - hartije od vrijednosti po fer - vrijednost kroz bilans uspijeha</t>
  </si>
  <si>
    <t>R - hartije od vrijednosti raspoložive za prodaju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</si>
  <si>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</si>
  <si>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</si>
  <si>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</si>
  <si>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</si>
  <si>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</si>
  <si>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</si>
  <si>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</si>
  <si>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</si>
  <si>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</si>
  <si>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</si>
  <si>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</si>
  <si>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</si>
  <si>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</si>
  <si>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</si>
  <si>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</si>
  <si>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</si>
  <si>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B - hartije od vrijednosti po fer vrijednosti - vrijednost kroz bilans uspijeha</t>
  </si>
  <si>
    <t>D - hartije od vrijednosti koje se drže do dospijeća</t>
  </si>
  <si>
    <t xml:space="preserve">IZVJEŠTAJ O NEREALIZOVANIM DOBICIMA (GUBICIMA) INVESTICIONOG FONDA </t>
  </si>
  <si>
    <t>Redovne akcije</t>
  </si>
  <si>
    <t>4 Notar</t>
  </si>
  <si>
    <t>Naknada Notaru</t>
  </si>
  <si>
    <t xml:space="preserve">5 Revizor </t>
  </si>
  <si>
    <t>Naknada revizoru</t>
  </si>
  <si>
    <t>IX - Obaveze po osnovu clanstva</t>
  </si>
  <si>
    <t xml:space="preserve">3. Neto imovina dobrovoljnog penzijskog fonda/Otvoreni investicioni    fond) </t>
  </si>
  <si>
    <t>Povećenje (smanjenje) neto imovine po osnovu transakcija sa clanovima dobrovoljnog penzijskog fonda</t>
  </si>
  <si>
    <t>Povecanje po osnovu uplate penzijskih doprinosa dobrovoljnog penzijskog fonda</t>
  </si>
  <si>
    <t>Smanjenje po osnovu isplata akumuliranih sredstava dobrovoljnog penzijskog fonda</t>
  </si>
  <si>
    <t>2. Prilivi po osnovu uplate penzijskih doprinosa dobrovoljnog penzijskog fonda</t>
  </si>
  <si>
    <t xml:space="preserve">5. Odlivi po osnovu isplate akumuliranih sredstava dobrovoljnog penzijskog fonda </t>
  </si>
  <si>
    <t>A. UKUPNA IMOVINA (002+003+010+016+017)</t>
  </si>
  <si>
    <t>Dana, 31.12.2018. godine</t>
  </si>
  <si>
    <t>za period od  01.01.2018. do  31.12.2018.</t>
  </si>
  <si>
    <t>od 01.01. do 31.03.2019. godine</t>
  </si>
  <si>
    <t xml:space="preserve">Dana, 31.03.2019. godine                  </t>
  </si>
  <si>
    <t>na dan 31.03.2019. godine</t>
  </si>
  <si>
    <t xml:space="preserve">Dana, 31.03.2019. godine                        </t>
  </si>
  <si>
    <t>Dana, 31.03.2019. godine</t>
  </si>
  <si>
    <t>za period od 01.01.do 31.03.2019. godine</t>
  </si>
  <si>
    <t>za period od 01.01. do 31.03.2019. godine</t>
  </si>
  <si>
    <t xml:space="preserve">Dana, 31.03.2019. godine                                 </t>
  </si>
  <si>
    <t xml:space="preserve">Dana, 31.03.2019. godine                                                         </t>
  </si>
  <si>
    <t>Dana, 31.03..2019. godine</t>
  </si>
  <si>
    <t>ADBP UA</t>
  </si>
  <si>
    <t>CSP UA</t>
  </si>
  <si>
    <t>EIOP UA</t>
  </si>
  <si>
    <t>FTRP UA</t>
  </si>
  <si>
    <t>KCPP UA</t>
  </si>
  <si>
    <t>MMSP UA</t>
  </si>
  <si>
    <t>OPTO UA</t>
  </si>
  <si>
    <t>PADP UA</t>
  </si>
  <si>
    <t>PPLP UA</t>
  </si>
  <si>
    <t>Zakonski zastupnik Društva za upravljenje investicionim fondom</t>
  </si>
  <si>
    <t xml:space="preserve">  za period od 01.01. do 31.03.2019. godine</t>
  </si>
  <si>
    <t>29.03.2019.</t>
  </si>
  <si>
    <t>BNT HIDRAULIKA DD</t>
  </si>
  <si>
    <t>B</t>
  </si>
  <si>
    <t>BHNTRK1</t>
  </si>
  <si>
    <t>TC BALKANA AD MRKONJIĆ GRAD</t>
  </si>
  <si>
    <t>R</t>
  </si>
  <si>
    <t>BKMG-R-A</t>
  </si>
  <si>
    <t>ČAJAVEC-MEGA AD BANJA LUKA</t>
  </si>
  <si>
    <t>CMEG-R-A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</si>
  <si>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</si>
  <si>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</si>
  <si>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</si>
  <si>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</si>
  <si>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</si>
  <si>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</si>
  <si>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</si>
  <si>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</si>
  <si>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</si>
  <si>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</si>
  <si>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ENERGOINVEST TAT DD SARAJEVO</t>
  </si>
  <si>
    <t>ETATRK1</t>
  </si>
  <si>
    <t>FMSN AD PALE U STEČAJU</t>
  </si>
  <si>
    <t>FMSN-R-A</t>
  </si>
  <si>
    <t>GRAFAM DD BRČKO</t>
  </si>
  <si>
    <t>GRF9-R-A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</si>
  <si>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</si>
  <si>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</si>
  <si>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</si>
  <si>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</si>
  <si>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</si>
  <si>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</si>
  <si>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</si>
  <si>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</si>
  <si>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</si>
  <si>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</si>
  <si>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</si>
  <si>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</si>
  <si>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</si>
  <si>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JLLC-R-A</t>
  </si>
  <si>
    <t>KOMUNALAC AD DERVENTA</t>
  </si>
  <si>
    <t>KMND-R-A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</si>
  <si>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</si>
  <si>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</si>
  <si>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</si>
  <si>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</si>
  <si>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</si>
  <si>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</si>
  <si>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</si>
  <si>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</si>
  <si>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RŽR LJUBIJA AD PRIJEDOR</t>
  </si>
  <si>
    <t>LJUB-R-A</t>
  </si>
  <si>
    <t>LUKA AD ŠAMAC</t>
  </si>
  <si>
    <t>LKSM-R-A</t>
  </si>
  <si>
    <t>METAL AD GRADIŠKA</t>
  </si>
  <si>
    <t>METL-R-A</t>
  </si>
  <si>
    <t>UNICREDIT BANK AD BANJA LUKA</t>
  </si>
  <si>
    <t>NBLB-R-B</t>
  </si>
  <si>
    <t>DD NOVI BIMEKS BRČKO - U STEČAJU</t>
  </si>
  <si>
    <t>NBS9-R-A</t>
  </si>
  <si>
    <t>NOVA BANKA AD BANJA LUKA</t>
  </si>
  <si>
    <t>NOVB-R-E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</si>
  <si>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</si>
  <si>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</si>
  <si>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</si>
  <si>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</si>
  <si>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</si>
  <si>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</si>
  <si>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</si>
  <si>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</si>
  <si>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</si>
  <si>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</si>
  <si>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</si>
  <si>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</si>
  <si>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</si>
  <si>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</si>
  <si>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SARAJEVO-GAS AD SRPSKO SARAJEVO</t>
  </si>
  <si>
    <t>SGAS-R-A</t>
  </si>
  <si>
    <t>TELEKOM SRPSKE AD BANJA LUKA</t>
  </si>
  <si>
    <t>TLKM-R-A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</si>
  <si>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</si>
  <si>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</si>
  <si>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</si>
  <si>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</si>
  <si>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</si>
  <si>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</si>
  <si>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</si>
  <si>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</si>
  <si>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</si>
  <si>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</si>
  <si>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</si>
  <si>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</si>
  <si>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VETERINARSKA STANICA AD BIJELJINA</t>
  </si>
  <si>
    <t>VSBN-R-A</t>
  </si>
  <si>
    <t>VETERINARSKA STANICA AD DOBOJ</t>
  </si>
  <si>
    <t>VSDB-R-A</t>
  </si>
  <si>
    <t>ZIF NAPRIJED DD SARAJEVO</t>
  </si>
  <si>
    <t>NPRFRK2</t>
  </si>
  <si>
    <t>IZVJEŠTAJ O STRUKTURI ULAGANJA INVESTICIONOG FONDA - AKCIJE na dan 31.03.2019. GODINE</t>
  </si>
  <si>
    <t>IZVJEŠTAJ O STRUKTURI ULAGANJA INVESTICIONOG FONDA - OBVEZNICE na dan 31.03.2019. GODINE</t>
  </si>
  <si>
    <t>RSBD-O08</t>
  </si>
  <si>
    <t>RSDS-O-F</t>
  </si>
  <si>
    <t>RSDS-O-G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</si>
  <si>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</si>
  <si>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</si>
  <si>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</si>
  <si>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</si>
  <si>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</si>
  <si>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</si>
  <si>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</si>
  <si>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</si>
  <si>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</si>
  <si>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</si>
  <si>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</si>
  <si>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Ulaganja po</t>
  </si>
  <si>
    <t>KOD</t>
  </si>
  <si>
    <t>Količina</t>
  </si>
  <si>
    <t>Reval. fin.</t>
  </si>
  <si>
    <t>Reval. po</t>
  </si>
  <si>
    <t>Nerealiz. D/G</t>
  </si>
  <si>
    <t>Neto</t>
  </si>
  <si>
    <t>Amort.</t>
  </si>
  <si>
    <t>Nerealiz.</t>
  </si>
  <si>
    <t>Promjene</t>
  </si>
  <si>
    <t>emitentu -</t>
  </si>
  <si>
    <t>Nabavna</t>
  </si>
  <si>
    <t>Fer</t>
  </si>
  <si>
    <t>sredstava</t>
  </si>
  <si>
    <t>osnovu</t>
  </si>
  <si>
    <t>priznat kroz</t>
  </si>
  <si>
    <t>kursne</t>
  </si>
  <si>
    <t>diskonta</t>
  </si>
  <si>
    <t>dobitak/gubitak</t>
  </si>
  <si>
    <t>vrijednost</t>
  </si>
  <si>
    <t>raspoloživih</t>
  </si>
  <si>
    <t>instr.</t>
  </si>
  <si>
    <t>rezultat</t>
  </si>
  <si>
    <t>razlike</t>
  </si>
  <si>
    <t>(premije)</t>
  </si>
  <si>
    <t>tekućeg perioda</t>
  </si>
  <si>
    <t>za prodaju</t>
  </si>
  <si>
    <t>zaštite</t>
  </si>
  <si>
    <t>perioda</t>
  </si>
  <si>
    <t>na HOV</t>
  </si>
  <si>
    <t>fin. sred.</t>
  </si>
  <si>
    <t>BIRA-R-A</t>
  </si>
  <si>
    <t>za period od 01.01.2019. godine do 31.03.2019. godine</t>
  </si>
  <si>
    <t>KRJL-R-A</t>
  </si>
  <si>
    <t>KRPT-R-A</t>
  </si>
  <si>
    <t>Udjeli otvorenih IF-ova</t>
  </si>
  <si>
    <t>ADBP-U-A</t>
  </si>
  <si>
    <t>CSHP-U-A</t>
  </si>
  <si>
    <t>EIOP-U-A</t>
  </si>
  <si>
    <t>FTRP-U-A</t>
  </si>
  <si>
    <t>KCPP-U-A</t>
  </si>
  <si>
    <t>MMSP-U-A</t>
  </si>
  <si>
    <t>OPTP-U-A</t>
  </si>
  <si>
    <t>PADP-U-A</t>
  </si>
  <si>
    <t>PPLP-U-A</t>
  </si>
  <si>
    <t>Ukupno:</t>
  </si>
  <si>
    <t>Društva za upravljanje investicionim fondom</t>
  </si>
</sst>
</file>

<file path=xl/styles.xml><?xml version="1.0" encoding="utf-8"?>
<styleSheet xmlns="http://schemas.openxmlformats.org/spreadsheetml/2006/main">
  <numFmts count="7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&quot;KM&quot;;\-#,##0&quot;KM&quot;"/>
    <numFmt numFmtId="189" formatCode="#,##0&quot;KM&quot;;[Red]\-#,##0&quot;KM&quot;"/>
    <numFmt numFmtId="190" formatCode="#,##0.00&quot;KM&quot;;\-#,##0.00&quot;KM&quot;"/>
    <numFmt numFmtId="191" formatCode="#,##0.00&quot;KM&quot;;[Red]\-#,##0.00&quot;KM&quot;"/>
    <numFmt numFmtId="192" formatCode="_-* #,##0&quot;KM&quot;_-;\-* #,##0&quot;KM&quot;_-;_-* &quot;-&quot;&quot;KM&quot;_-;_-@_-"/>
    <numFmt numFmtId="193" formatCode="_-* #,##0_K_M_-;\-* #,##0_K_M_-;_-* &quot;-&quot;_K_M_-;_-@_-"/>
    <numFmt numFmtId="194" formatCode="_-* #,##0.00&quot;KM&quot;_-;\-* #,##0.00&quot;KM&quot;_-;_-* &quot;-&quot;??&quot;KM&quot;_-;_-@_-"/>
    <numFmt numFmtId="195" formatCode="_-* #,##0.00_K_M_-;\-* #,##0.00_K_M_-;_-* &quot;-&quot;??_K_M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000"/>
    <numFmt numFmtId="208" formatCode="0;[Red]0"/>
    <numFmt numFmtId="209" formatCode="#,##0;[Red]#,##0"/>
    <numFmt numFmtId="210" formatCode="#,##0.00;[Red]#,##0.00"/>
    <numFmt numFmtId="211" formatCode="#,##0\ _D_i_n_."/>
    <numFmt numFmtId="212" formatCode="#,##0.0000\ _D_i_n_."/>
    <numFmt numFmtId="213" formatCode="#,##0.00\ _D_i_n_."/>
    <numFmt numFmtId="214" formatCode="#,##0.00_ ;\-#,##0.00\ "/>
    <numFmt numFmtId="215" formatCode="_-* #,##0_-;\-* #,##0_-;_-* &quot;-&quot;??_-;_-@_-"/>
    <numFmt numFmtId="216" formatCode="_(* #,##0.0000_);_(* \(#,##0.0000\);_(* &quot;-&quot;??_);_(@_)"/>
    <numFmt numFmtId="217" formatCode="###0;###0"/>
    <numFmt numFmtId="218" formatCode="###0.0000;###0.0000"/>
    <numFmt numFmtId="219" formatCode="#,##0.00;#,##0.00"/>
    <numFmt numFmtId="220" formatCode="###0.00;###0.00"/>
    <numFmt numFmtId="221" formatCode="###0.000000;###0.000000"/>
    <numFmt numFmtId="222" formatCode="#,##0.0000;#,##0.0000"/>
    <numFmt numFmtId="223" formatCode="#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b/>
      <sz val="8"/>
      <color rgb="FF40404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2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32" borderId="10" xfId="0" applyNumberFormat="1" applyFont="1" applyFill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" fontId="3" fillId="0" borderId="1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4" fontId="3" fillId="0" borderId="0" xfId="46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3" fontId="3" fillId="0" borderId="0" xfId="60" applyNumberFormat="1" applyFont="1" applyFill="1">
      <alignment/>
      <protection/>
    </xf>
    <xf numFmtId="196" fontId="3" fillId="0" borderId="0" xfId="60" applyNumberFormat="1" applyFont="1" applyFill="1">
      <alignment/>
      <protection/>
    </xf>
    <xf numFmtId="4" fontId="3" fillId="0" borderId="0" xfId="60" applyNumberFormat="1" applyFont="1" applyFill="1" applyAlignment="1">
      <alignment/>
      <protection/>
    </xf>
    <xf numFmtId="0" fontId="3" fillId="0" borderId="0" xfId="60" applyFont="1" applyFill="1" applyBorder="1" applyAlignment="1">
      <alignment/>
      <protection/>
    </xf>
    <xf numFmtId="198" fontId="3" fillId="0" borderId="0" xfId="60" applyNumberFormat="1" applyFont="1" applyFill="1" applyBorder="1" applyAlignment="1">
      <alignment/>
      <protection/>
    </xf>
    <xf numFmtId="0" fontId="3" fillId="0" borderId="0" xfId="60" applyFont="1" applyFill="1" applyBorder="1">
      <alignment/>
      <protection/>
    </xf>
    <xf numFmtId="0" fontId="3" fillId="0" borderId="0" xfId="60" applyFont="1" applyFill="1" applyAlignment="1">
      <alignment/>
      <protection/>
    </xf>
    <xf numFmtId="0" fontId="0" fillId="0" borderId="0" xfId="60" applyFill="1">
      <alignment/>
      <protection/>
    </xf>
    <xf numFmtId="4" fontId="3" fillId="0" borderId="0" xfId="60" applyNumberFormat="1" applyFont="1" applyFill="1" applyBorder="1" applyAlignment="1">
      <alignment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17" xfId="60" applyNumberFormat="1" applyFont="1" applyFill="1" applyBorder="1" applyAlignment="1">
      <alignment vertical="center" wrapText="1"/>
      <protection/>
    </xf>
    <xf numFmtId="0" fontId="4" fillId="0" borderId="13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3" fontId="3" fillId="0" borderId="16" xfId="60" applyNumberFormat="1" applyFont="1" applyFill="1" applyBorder="1" applyAlignment="1">
      <alignment vertical="center" wrapText="1"/>
      <protection/>
    </xf>
    <xf numFmtId="196" fontId="3" fillId="0" borderId="16" xfId="60" applyNumberFormat="1" applyFont="1" applyFill="1" applyBorder="1" applyAlignment="1">
      <alignment vertical="center" wrapText="1"/>
      <protection/>
    </xf>
    <xf numFmtId="0" fontId="3" fillId="0" borderId="16" xfId="60" applyFont="1" applyFill="1" applyBorder="1" applyAlignment="1">
      <alignment vertical="center" wrapText="1"/>
      <protection/>
    </xf>
    <xf numFmtId="4" fontId="3" fillId="0" borderId="16" xfId="60" applyNumberFormat="1" applyFont="1" applyFill="1" applyBorder="1" applyAlignment="1">
      <alignment vertical="center" wrapText="1"/>
      <protection/>
    </xf>
    <xf numFmtId="198" fontId="3" fillId="0" borderId="16" xfId="60" applyNumberFormat="1" applyFont="1" applyFill="1" applyBorder="1" applyAlignment="1">
      <alignment vertical="center" wrapText="1"/>
      <protection/>
    </xf>
    <xf numFmtId="198" fontId="3" fillId="0" borderId="12" xfId="60" applyNumberFormat="1" applyFont="1" applyFill="1" applyBorder="1" applyAlignment="1">
      <alignment vertical="center" wrapText="1"/>
      <protection/>
    </xf>
    <xf numFmtId="0" fontId="3" fillId="0" borderId="10" xfId="60" applyFont="1" applyFill="1" applyBorder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10" xfId="60" applyFont="1" applyFill="1" applyBorder="1">
      <alignment/>
      <protection/>
    </xf>
    <xf numFmtId="0" fontId="0" fillId="0" borderId="10" xfId="60" applyFont="1" applyFill="1" applyBorder="1">
      <alignment/>
      <protection/>
    </xf>
    <xf numFmtId="0" fontId="3" fillId="0" borderId="10" xfId="60" applyFont="1" applyFill="1" applyBorder="1" applyAlignment="1">
      <alignment vertical="top" wrapText="1"/>
      <protection/>
    </xf>
    <xf numFmtId="0" fontId="3" fillId="0" borderId="10" xfId="60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/>
      <protection/>
    </xf>
    <xf numFmtId="3" fontId="3" fillId="0" borderId="10" xfId="60" applyNumberFormat="1" applyFont="1" applyFill="1" applyBorder="1" applyAlignment="1">
      <alignment horizontal="center"/>
      <protection/>
    </xf>
    <xf numFmtId="4" fontId="4" fillId="0" borderId="10" xfId="60" applyNumberFormat="1" applyFont="1" applyFill="1" applyBorder="1">
      <alignment/>
      <protection/>
    </xf>
    <xf numFmtId="208" fontId="3" fillId="0" borderId="10" xfId="60" applyNumberFormat="1" applyFont="1" applyFill="1" applyBorder="1" applyAlignment="1">
      <alignment horizontal="center"/>
      <protection/>
    </xf>
    <xf numFmtId="1" fontId="3" fillId="0" borderId="10" xfId="60" applyNumberFormat="1" applyFont="1" applyFill="1" applyBorder="1" applyAlignment="1">
      <alignment horizontal="center"/>
      <protection/>
    </xf>
    <xf numFmtId="209" fontId="3" fillId="0" borderId="10" xfId="60" applyNumberFormat="1" applyFont="1" applyFill="1" applyBorder="1" applyAlignment="1">
      <alignment horizontal="center"/>
      <protection/>
    </xf>
    <xf numFmtId="0" fontId="4" fillId="0" borderId="10" xfId="60" applyFont="1" applyFill="1" applyBorder="1">
      <alignment/>
      <protection/>
    </xf>
    <xf numFmtId="0" fontId="3" fillId="0" borderId="10" xfId="60" applyFont="1" applyFill="1" applyBorder="1" applyAlignment="1">
      <alignment horizontal="right" vertical="top" wrapText="1"/>
      <protection/>
    </xf>
    <xf numFmtId="196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horizontal="right" vertical="top" wrapText="1"/>
      <protection/>
    </xf>
    <xf numFmtId="1" fontId="3" fillId="0" borderId="10" xfId="60" applyNumberFormat="1" applyFont="1" applyFill="1" applyBorder="1">
      <alignment/>
      <protection/>
    </xf>
    <xf numFmtId="49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 wrapText="1"/>
      <protection/>
    </xf>
    <xf numFmtId="3" fontId="3" fillId="0" borderId="10" xfId="60" applyNumberFormat="1" applyFont="1" applyFill="1" applyBorder="1" applyAlignment="1">
      <alignment vertical="top" wrapText="1"/>
      <protection/>
    </xf>
    <xf numFmtId="197" fontId="4" fillId="0" borderId="10" xfId="60" applyNumberFormat="1" applyFont="1" applyFill="1" applyBorder="1" applyAlignment="1">
      <alignment vertical="top" wrapText="1"/>
      <protection/>
    </xf>
    <xf numFmtId="0" fontId="3" fillId="0" borderId="0" xfId="60" applyFont="1" applyFill="1">
      <alignment/>
      <protection/>
    </xf>
    <xf numFmtId="4" fontId="3" fillId="0" borderId="10" xfId="60" applyNumberFormat="1" applyFont="1" applyFill="1" applyBorder="1" applyAlignment="1">
      <alignment vertical="top" wrapText="1"/>
      <protection/>
    </xf>
    <xf numFmtId="4" fontId="4" fillId="0" borderId="10" xfId="60" applyNumberFormat="1" applyFont="1" applyFill="1" applyBorder="1" applyAlignment="1">
      <alignment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3" fontId="3" fillId="0" borderId="10" xfId="60" applyNumberFormat="1" applyFont="1" applyFill="1" applyBorder="1" applyAlignment="1">
      <alignment/>
      <protection/>
    </xf>
    <xf numFmtId="196" fontId="3" fillId="0" borderId="10" xfId="60" applyNumberFormat="1" applyFont="1" applyFill="1" applyBorder="1" applyAlignment="1">
      <alignment/>
      <protection/>
    </xf>
    <xf numFmtId="210" fontId="4" fillId="0" borderId="10" xfId="60" applyNumberFormat="1" applyFont="1" applyFill="1" applyBorder="1">
      <alignment/>
      <protection/>
    </xf>
    <xf numFmtId="196" fontId="3" fillId="0" borderId="10" xfId="60" applyNumberFormat="1" applyFont="1" applyFill="1" applyBorder="1">
      <alignment/>
      <protection/>
    </xf>
    <xf numFmtId="4" fontId="4" fillId="0" borderId="10" xfId="60" applyNumberFormat="1" applyFont="1" applyFill="1" applyBorder="1" applyAlignment="1">
      <alignment/>
      <protection/>
    </xf>
    <xf numFmtId="198" fontId="4" fillId="0" borderId="10" xfId="60" applyNumberFormat="1" applyFont="1" applyFill="1" applyBorder="1">
      <alignment/>
      <protection/>
    </xf>
    <xf numFmtId="198" fontId="4" fillId="0" borderId="10" xfId="60" applyNumberFormat="1" applyFont="1" applyFill="1" applyBorder="1" applyAlignment="1">
      <alignment/>
      <protection/>
    </xf>
    <xf numFmtId="3" fontId="4" fillId="0" borderId="10" xfId="60" applyNumberFormat="1" applyFont="1" applyFill="1" applyBorder="1" applyAlignment="1">
      <alignment/>
      <protection/>
    </xf>
    <xf numFmtId="196" fontId="4" fillId="0" borderId="10" xfId="60" applyNumberFormat="1" applyFont="1" applyFill="1" applyBorder="1" applyAlignment="1">
      <alignment/>
      <protection/>
    </xf>
    <xf numFmtId="197" fontId="4" fillId="0" borderId="1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>
      <alignment/>
      <protection/>
    </xf>
    <xf numFmtId="0" fontId="3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0" fontId="8" fillId="0" borderId="0" xfId="60" applyFont="1" applyFill="1" applyAlignment="1">
      <alignment horizontal="center"/>
      <protection/>
    </xf>
    <xf numFmtId="198" fontId="3" fillId="0" borderId="0" xfId="60" applyNumberFormat="1" applyFont="1" applyFill="1">
      <alignment/>
      <protection/>
    </xf>
    <xf numFmtId="210" fontId="3" fillId="0" borderId="0" xfId="60" applyNumberFormat="1" applyFont="1" applyFill="1" applyBorder="1">
      <alignment/>
      <protection/>
    </xf>
    <xf numFmtId="0" fontId="3" fillId="0" borderId="0" xfId="60" applyFont="1">
      <alignment/>
      <protection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221" fontId="3" fillId="0" borderId="10" xfId="60" applyNumberFormat="1" applyFont="1" applyFill="1" applyBorder="1" applyAlignment="1">
      <alignment vertical="top" wrapText="1"/>
      <protection/>
    </xf>
    <xf numFmtId="4" fontId="3" fillId="0" borderId="10" xfId="60" applyNumberFormat="1" applyFont="1" applyFill="1" applyBorder="1" applyAlignment="1">
      <alignment/>
      <protection/>
    </xf>
    <xf numFmtId="1" fontId="3" fillId="0" borderId="10" xfId="60" applyNumberFormat="1" applyFont="1" applyFill="1" applyBorder="1" applyAlignment="1">
      <alignment/>
      <protection/>
    </xf>
    <xf numFmtId="210" fontId="3" fillId="0" borderId="10" xfId="60" applyNumberFormat="1" applyFont="1" applyFill="1" applyBorder="1">
      <alignment/>
      <protection/>
    </xf>
    <xf numFmtId="3" fontId="3" fillId="0" borderId="10" xfId="60" applyNumberFormat="1" applyFont="1" applyFill="1" applyBorder="1">
      <alignment/>
      <protection/>
    </xf>
    <xf numFmtId="4" fontId="3" fillId="0" borderId="10" xfId="60" applyNumberFormat="1" applyFont="1" applyFill="1" applyBorder="1" applyAlignment="1">
      <alignment horizontal="right"/>
      <protection/>
    </xf>
    <xf numFmtId="1" fontId="3" fillId="0" borderId="10" xfId="60" applyNumberFormat="1" applyFont="1" applyFill="1" applyBorder="1" applyAlignment="1">
      <alignment horizontal="right"/>
      <protection/>
    </xf>
    <xf numFmtId="49" fontId="3" fillId="0" borderId="10" xfId="60" applyNumberFormat="1" applyFont="1" applyFill="1" applyBorder="1" applyAlignment="1">
      <alignment horizontal="right"/>
      <protection/>
    </xf>
    <xf numFmtId="0" fontId="3" fillId="0" borderId="10" xfId="60" applyFont="1" applyFill="1" applyBorder="1" applyAlignment="1">
      <alignment/>
      <protection/>
    </xf>
    <xf numFmtId="49" fontId="4" fillId="0" borderId="10" xfId="60" applyNumberFormat="1" applyFont="1" applyFill="1" applyBorder="1" applyAlignment="1">
      <alignment horizontal="right"/>
      <protection/>
    </xf>
    <xf numFmtId="0" fontId="8" fillId="0" borderId="0" xfId="60" applyFont="1">
      <alignment/>
      <protection/>
    </xf>
    <xf numFmtId="0" fontId="0" fillId="0" borderId="0" xfId="60" applyFont="1" applyFill="1" applyAlignment="1">
      <alignment/>
      <protection/>
    </xf>
    <xf numFmtId="0" fontId="7" fillId="0" borderId="0" xfId="60" applyFont="1">
      <alignment/>
      <protection/>
    </xf>
    <xf numFmtId="0" fontId="3" fillId="0" borderId="0" xfId="65" applyFont="1" applyFill="1" applyAlignment="1">
      <alignment horizontal="left"/>
      <protection/>
    </xf>
    <xf numFmtId="4" fontId="3" fillId="0" borderId="0" xfId="65" applyNumberFormat="1" applyFont="1" applyFill="1" applyAlignment="1">
      <alignment horizontal="left"/>
      <protection/>
    </xf>
    <xf numFmtId="4" fontId="0" fillId="0" borderId="0" xfId="65" applyNumberFormat="1" applyFill="1">
      <alignment/>
      <protection/>
    </xf>
    <xf numFmtId="0" fontId="3" fillId="0" borderId="0" xfId="65" applyFont="1" applyFill="1" applyAlignment="1">
      <alignment/>
      <protection/>
    </xf>
    <xf numFmtId="4" fontId="3" fillId="0" borderId="0" xfId="65" applyNumberFormat="1" applyFont="1" applyFill="1" applyAlignment="1">
      <alignment/>
      <protection/>
    </xf>
    <xf numFmtId="4" fontId="0" fillId="0" borderId="0" xfId="65" applyNumberFormat="1" applyFill="1" applyAlignment="1">
      <alignment horizontal="left"/>
      <protection/>
    </xf>
    <xf numFmtId="0" fontId="0" fillId="0" borderId="0" xfId="66" applyFill="1">
      <alignment/>
      <protection/>
    </xf>
    <xf numFmtId="4" fontId="0" fillId="0" borderId="0" xfId="66" applyNumberFormat="1" applyFill="1">
      <alignment/>
      <protection/>
    </xf>
    <xf numFmtId="0" fontId="0" fillId="0" borderId="0" xfId="65" applyFill="1" applyAlignment="1">
      <alignment horizontal="center"/>
      <protection/>
    </xf>
    <xf numFmtId="4" fontId="3" fillId="0" borderId="0" xfId="65" applyNumberFormat="1" applyFont="1" applyFill="1">
      <alignment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3" fillId="0" borderId="0" xfId="60" applyFont="1">
      <alignment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 applyAlignment="1">
      <alignment horizontal="left"/>
      <protection/>
    </xf>
    <xf numFmtId="3" fontId="3" fillId="0" borderId="10" xfId="60" applyNumberFormat="1" applyFont="1" applyFill="1" applyBorder="1" applyAlignment="1">
      <alignment vertical="center"/>
      <protection/>
    </xf>
    <xf numFmtId="196" fontId="3" fillId="0" borderId="10" xfId="60" applyNumberFormat="1" applyFont="1" applyFill="1" applyBorder="1" applyAlignment="1">
      <alignment vertical="center"/>
      <protection/>
    </xf>
    <xf numFmtId="4" fontId="3" fillId="0" borderId="10" xfId="60" applyNumberFormat="1" applyFont="1" applyFill="1" applyBorder="1" applyAlignment="1">
      <alignment vertical="center"/>
      <protection/>
    </xf>
    <xf numFmtId="198" fontId="3" fillId="0" borderId="10" xfId="60" applyNumberFormat="1" applyFont="1" applyFill="1" applyBorder="1" applyAlignment="1">
      <alignment vertical="center"/>
      <protection/>
    </xf>
    <xf numFmtId="0" fontId="47" fillId="34" borderId="10" xfId="0" applyFont="1" applyFill="1" applyBorder="1" applyAlignment="1">
      <alignment horizontal="left" wrapText="1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right" wrapText="1"/>
    </xf>
    <xf numFmtId="4" fontId="47" fillId="34" borderId="10" xfId="0" applyNumberFormat="1" applyFont="1" applyFill="1" applyBorder="1" applyAlignment="1">
      <alignment horizontal="right" wrapText="1"/>
    </xf>
    <xf numFmtId="0" fontId="47" fillId="34" borderId="10" xfId="0" applyFont="1" applyFill="1" applyBorder="1" applyAlignment="1">
      <alignment horizontal="left" vertical="top" wrapText="1"/>
    </xf>
    <xf numFmtId="0" fontId="4" fillId="0" borderId="10" xfId="60" applyFont="1" applyFill="1" applyBorder="1" applyAlignment="1">
      <alignment/>
      <protection/>
    </xf>
    <xf numFmtId="0" fontId="48" fillId="34" borderId="19" xfId="62" applyFont="1" applyFill="1" applyBorder="1" applyAlignment="1">
      <alignment horizontal="center" vertical="center" wrapText="1"/>
      <protection/>
    </xf>
    <xf numFmtId="0" fontId="48" fillId="34" borderId="20" xfId="62" applyFont="1" applyFill="1" applyBorder="1" applyAlignment="1">
      <alignment horizontal="center" vertical="center" wrapText="1"/>
      <protection/>
    </xf>
    <xf numFmtId="0" fontId="48" fillId="34" borderId="21" xfId="62" applyFont="1" applyFill="1" applyBorder="1" applyAlignment="1">
      <alignment horizontal="center" vertical="center" wrapText="1"/>
      <protection/>
    </xf>
    <xf numFmtId="0" fontId="30" fillId="34" borderId="19" xfId="62" applyFill="1" applyBorder="1" applyAlignment="1">
      <alignment horizontal="center" vertical="center" wrapText="1"/>
      <protection/>
    </xf>
    <xf numFmtId="0" fontId="48" fillId="34" borderId="22" xfId="62" applyFont="1" applyFill="1" applyBorder="1" applyAlignment="1">
      <alignment horizontal="center" vertic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right" wrapText="1"/>
      <protection/>
    </xf>
    <xf numFmtId="4" fontId="47" fillId="34" borderId="22" xfId="64" applyNumberFormat="1" applyFont="1" applyFill="1" applyBorder="1" applyAlignment="1">
      <alignment horizontal="right" wrapText="1"/>
      <protection/>
    </xf>
    <xf numFmtId="0" fontId="48" fillId="34" borderId="22" xfId="64" applyFont="1" applyFill="1" applyBorder="1" applyAlignment="1">
      <alignment horizontal="center" wrapText="1"/>
      <protection/>
    </xf>
    <xf numFmtId="4" fontId="48" fillId="34" borderId="22" xfId="64" applyNumberFormat="1" applyFont="1" applyFill="1" applyBorder="1" applyAlignment="1">
      <alignment horizontal="right" wrapText="1"/>
      <protection/>
    </xf>
    <xf numFmtId="0" fontId="48" fillId="34" borderId="22" xfId="64" applyFont="1" applyFill="1" applyBorder="1" applyAlignment="1">
      <alignment horizontal="right" wrapText="1"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8" fillId="34" borderId="19" xfId="62" applyFont="1" applyFill="1" applyBorder="1" applyAlignment="1">
      <alignment horizontal="center" vertical="center" wrapText="1"/>
      <protection/>
    </xf>
    <xf numFmtId="0" fontId="48" fillId="34" borderId="20" xfId="62" applyFont="1" applyFill="1" applyBorder="1" applyAlignment="1">
      <alignment horizontal="center" vertical="center" wrapText="1"/>
      <protection/>
    </xf>
    <xf numFmtId="0" fontId="48" fillId="34" borderId="21" xfId="62" applyFont="1" applyFill="1" applyBorder="1" applyAlignment="1">
      <alignment horizontal="center" vertical="center" wrapText="1"/>
      <protection/>
    </xf>
    <xf numFmtId="0" fontId="48" fillId="34" borderId="23" xfId="63" applyFont="1" applyFill="1" applyBorder="1" applyAlignment="1">
      <alignment horizontal="left" wrapText="1"/>
      <protection/>
    </xf>
    <xf numFmtId="0" fontId="48" fillId="34" borderId="24" xfId="63" applyFont="1" applyFill="1" applyBorder="1" applyAlignment="1">
      <alignment horizontal="left" wrapText="1"/>
      <protection/>
    </xf>
    <xf numFmtId="0" fontId="48" fillId="34" borderId="25" xfId="63" applyFont="1" applyFill="1" applyBorder="1" applyAlignment="1">
      <alignment horizontal="left" wrapText="1"/>
      <protection/>
    </xf>
    <xf numFmtId="4" fontId="8" fillId="0" borderId="0" xfId="0" applyNumberFormat="1" applyFont="1" applyFill="1" applyAlignment="1">
      <alignment horizontal="center"/>
    </xf>
    <xf numFmtId="0" fontId="48" fillId="34" borderId="23" xfId="64" applyFont="1" applyFill="1" applyBorder="1" applyAlignment="1">
      <alignment horizontal="left" wrapText="1"/>
      <protection/>
    </xf>
    <xf numFmtId="0" fontId="48" fillId="34" borderId="24" xfId="64" applyFont="1" applyFill="1" applyBorder="1" applyAlignment="1">
      <alignment horizontal="left" wrapText="1"/>
      <protection/>
    </xf>
    <xf numFmtId="0" fontId="48" fillId="34" borderId="25" xfId="64" applyFont="1" applyFill="1" applyBorder="1" applyAlignment="1">
      <alignment horizontal="left" wrapText="1"/>
      <protection/>
    </xf>
    <xf numFmtId="0" fontId="3" fillId="0" borderId="0" xfId="65" applyFont="1" applyFill="1" applyAlignment="1">
      <alignment horizontal="center"/>
      <protection/>
    </xf>
    <xf numFmtId="0" fontId="3" fillId="0" borderId="14" xfId="65" applyFont="1" applyFill="1" applyBorder="1" applyAlignment="1">
      <alignment horizontal="center"/>
      <protection/>
    </xf>
    <xf numFmtId="0" fontId="3" fillId="0" borderId="14" xfId="65" applyFont="1" applyFill="1" applyBorder="1" applyAlignment="1">
      <alignment horizontal="center"/>
      <protection/>
    </xf>
    <xf numFmtId="0" fontId="8" fillId="0" borderId="0" xfId="60" applyFont="1" applyFill="1" applyAlignment="1">
      <alignment horizontal="center"/>
      <protection/>
    </xf>
    <xf numFmtId="0" fontId="3" fillId="0" borderId="13" xfId="60" applyFont="1" applyFill="1" applyBorder="1" applyAlignment="1">
      <alignment horizontal="left"/>
      <protection/>
    </xf>
    <xf numFmtId="0" fontId="3" fillId="0" borderId="16" xfId="60" applyFont="1" applyFill="1" applyBorder="1" applyAlignment="1">
      <alignment horizontal="left"/>
      <protection/>
    </xf>
    <xf numFmtId="0" fontId="3" fillId="0" borderId="12" xfId="60" applyFont="1" applyFill="1" applyBorder="1" applyAlignment="1">
      <alignment horizontal="left"/>
      <protection/>
    </xf>
    <xf numFmtId="0" fontId="4" fillId="0" borderId="10" xfId="60" applyFont="1" applyFill="1" applyBorder="1" applyAlignment="1">
      <alignment horizontal="left"/>
      <protection/>
    </xf>
    <xf numFmtId="0" fontId="3" fillId="0" borderId="10" xfId="60" applyFont="1" applyFill="1" applyBorder="1" applyAlignment="1">
      <alignment horizontal="left"/>
      <protection/>
    </xf>
    <xf numFmtId="0" fontId="47" fillId="34" borderId="10" xfId="0" applyFont="1" applyFill="1" applyBorder="1" applyAlignment="1">
      <alignment horizontal="center" wrapText="1"/>
    </xf>
    <xf numFmtId="0" fontId="3" fillId="0" borderId="10" xfId="60" applyFont="1" applyBorder="1" applyAlignment="1">
      <alignment horizontal="left" vertical="center" wrapText="1"/>
      <protection/>
    </xf>
    <xf numFmtId="0" fontId="3" fillId="0" borderId="15" xfId="60" applyFont="1" applyFill="1" applyBorder="1" applyAlignment="1">
      <alignment horizontal="center" vertical="center" textRotation="90"/>
      <protection/>
    </xf>
    <xf numFmtId="0" fontId="3" fillId="0" borderId="11" xfId="60" applyFont="1" applyFill="1" applyBorder="1" applyAlignment="1">
      <alignment horizontal="center" vertical="center" textRotation="90"/>
      <protection/>
    </xf>
    <xf numFmtId="0" fontId="3" fillId="0" borderId="17" xfId="60" applyFont="1" applyFill="1" applyBorder="1" applyAlignment="1">
      <alignment horizontal="center" vertical="center" textRotation="90"/>
      <protection/>
    </xf>
    <xf numFmtId="0" fontId="4" fillId="0" borderId="13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26" xfId="60" applyFont="1" applyFill="1" applyBorder="1" applyAlignment="1">
      <alignment horizontal="center" vertical="center" wrapText="1"/>
      <protection/>
    </xf>
    <xf numFmtId="0" fontId="3" fillId="0" borderId="29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/>
      <protection/>
    </xf>
    <xf numFmtId="0" fontId="3" fillId="0" borderId="16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196" fontId="3" fillId="0" borderId="15" xfId="60" applyNumberFormat="1" applyFont="1" applyFill="1" applyBorder="1" applyAlignment="1">
      <alignment horizontal="center" vertical="center" wrapText="1"/>
      <protection/>
    </xf>
    <xf numFmtId="196" fontId="3" fillId="0" borderId="11" xfId="60" applyNumberFormat="1" applyFont="1" applyFill="1" applyBorder="1" applyAlignment="1">
      <alignment horizontal="center" vertical="center" wrapText="1"/>
      <protection/>
    </xf>
    <xf numFmtId="196" fontId="3" fillId="0" borderId="17" xfId="60" applyNumberFormat="1" applyFont="1" applyFill="1" applyBorder="1" applyAlignment="1">
      <alignment horizontal="center" vertical="center" wrapText="1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3" fontId="3" fillId="0" borderId="15" xfId="60" applyNumberFormat="1" applyFont="1" applyFill="1" applyBorder="1" applyAlignment="1">
      <alignment horizontal="center" vertical="center" wrapText="1"/>
      <protection/>
    </xf>
    <xf numFmtId="3" fontId="3" fillId="0" borderId="11" xfId="60" applyNumberFormat="1" applyFont="1" applyFill="1" applyBorder="1" applyAlignment="1">
      <alignment horizontal="center" vertical="center" wrapText="1"/>
      <protection/>
    </xf>
    <xf numFmtId="3" fontId="3" fillId="0" borderId="17" xfId="60" applyNumberFormat="1" applyFont="1" applyFill="1" applyBorder="1" applyAlignment="1">
      <alignment horizontal="center" vertical="center" wrapText="1"/>
      <protection/>
    </xf>
    <xf numFmtId="198" fontId="3" fillId="0" borderId="26" xfId="60" applyNumberFormat="1" applyFont="1" applyFill="1" applyBorder="1" applyAlignment="1">
      <alignment horizontal="center" vertical="center" wrapText="1"/>
      <protection/>
    </xf>
    <xf numFmtId="198" fontId="3" fillId="0" borderId="29" xfId="60" applyNumberFormat="1" applyFont="1" applyFill="1" applyBorder="1" applyAlignment="1">
      <alignment horizontal="center" vertical="center" wrapText="1"/>
      <protection/>
    </xf>
    <xf numFmtId="198" fontId="3" fillId="0" borderId="18" xfId="60" applyNumberFormat="1" applyFont="1" applyFill="1" applyBorder="1" applyAlignment="1">
      <alignment horizontal="center" vertical="center" wrapText="1"/>
      <protection/>
    </xf>
    <xf numFmtId="198" fontId="3" fillId="0" borderId="15" xfId="60" applyNumberFormat="1" applyFont="1" applyFill="1" applyBorder="1" applyAlignment="1">
      <alignment horizontal="center" vertical="center" wrapText="1"/>
      <protection/>
    </xf>
    <xf numFmtId="198" fontId="3" fillId="0" borderId="11" xfId="60" applyNumberFormat="1" applyFont="1" applyFill="1" applyBorder="1" applyAlignment="1">
      <alignment horizontal="center" vertical="center" wrapText="1"/>
      <protection/>
    </xf>
    <xf numFmtId="198" fontId="3" fillId="0" borderId="17" xfId="60" applyNumberFormat="1" applyFont="1" applyFill="1" applyBorder="1" applyAlignment="1">
      <alignment horizontal="center" vertical="center" wrapText="1"/>
      <protection/>
    </xf>
    <xf numFmtId="4" fontId="3" fillId="0" borderId="15" xfId="60" applyNumberFormat="1" applyFont="1" applyFill="1" applyBorder="1" applyAlignment="1">
      <alignment horizontal="center" vertical="center" wrapText="1"/>
      <protection/>
    </xf>
    <xf numFmtId="4" fontId="3" fillId="0" borderId="11" xfId="60" applyNumberFormat="1" applyFont="1" applyFill="1" applyBorder="1" applyAlignment="1">
      <alignment horizontal="center" vertical="center" wrapText="1"/>
      <protection/>
    </xf>
    <xf numFmtId="4" fontId="3" fillId="0" borderId="17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194" fontId="3" fillId="0" borderId="0" xfId="46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94" fontId="3" fillId="0" borderId="0" xfId="46" applyFont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_Izvještaj o nerealizovanim dobicima-gubicima za I-III mjesec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J73" sqref="J73"/>
    </sheetView>
  </sheetViews>
  <sheetFormatPr defaultColWidth="9.140625" defaultRowHeight="12.75"/>
  <cols>
    <col min="1" max="1" width="1.8515625" style="0" customWidth="1"/>
    <col min="2" max="2" width="10.00390625" style="0" customWidth="1"/>
    <col min="3" max="3" width="49.421875" style="0" customWidth="1"/>
    <col min="4" max="4" width="7.28125" style="0" customWidth="1"/>
    <col min="5" max="5" width="11.421875" style="0" customWidth="1"/>
    <col min="6" max="6" width="12.7109375" style="0" customWidth="1"/>
    <col min="7" max="7" width="12.140625" style="0" customWidth="1"/>
  </cols>
  <sheetData>
    <row r="1" spans="2:3" ht="12.75">
      <c r="B1" s="4" t="s">
        <v>450</v>
      </c>
      <c r="C1" s="4"/>
    </row>
    <row r="2" spans="2:3" ht="12.75">
      <c r="B2" s="4" t="s">
        <v>444</v>
      </c>
      <c r="C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3" ht="12.75">
      <c r="B5" s="4" t="s">
        <v>330</v>
      </c>
      <c r="C5" s="4"/>
    </row>
    <row r="6" spans="2:3" ht="12.75">
      <c r="B6" s="4" t="s">
        <v>442</v>
      </c>
      <c r="C6" s="4"/>
    </row>
    <row r="7" spans="2:3" ht="12.75">
      <c r="B7" s="4"/>
      <c r="C7" s="4"/>
    </row>
    <row r="8" spans="2:6" ht="12.75">
      <c r="B8" s="254" t="s">
        <v>224</v>
      </c>
      <c r="C8" s="254"/>
      <c r="D8" s="254"/>
      <c r="E8" s="254"/>
      <c r="F8" s="254"/>
    </row>
    <row r="9" spans="2:6" ht="12.75">
      <c r="B9" s="254" t="s">
        <v>225</v>
      </c>
      <c r="C9" s="254"/>
      <c r="D9" s="254"/>
      <c r="E9" s="254"/>
      <c r="F9" s="254"/>
    </row>
    <row r="10" spans="2:6" ht="12.75">
      <c r="B10" s="255" t="s">
        <v>509</v>
      </c>
      <c r="C10" s="255"/>
      <c r="D10" s="255"/>
      <c r="E10" s="255"/>
      <c r="F10" s="255"/>
    </row>
    <row r="11" spans="2:6" ht="12.75">
      <c r="B11" s="4"/>
      <c r="C11" s="5"/>
      <c r="D11" s="5"/>
      <c r="E11" s="5"/>
      <c r="F11" s="5" t="s">
        <v>9</v>
      </c>
    </row>
    <row r="12" spans="1:8" ht="33.75">
      <c r="A12" s="4"/>
      <c r="B12" s="106" t="s">
        <v>370</v>
      </c>
      <c r="C12" s="6" t="s">
        <v>0</v>
      </c>
      <c r="D12" s="6" t="s">
        <v>1</v>
      </c>
      <c r="E12" s="6" t="s">
        <v>2</v>
      </c>
      <c r="F12" s="106" t="s">
        <v>3</v>
      </c>
      <c r="G12" s="97"/>
      <c r="H12" s="4"/>
    </row>
    <row r="13" spans="1:25" ht="12.75">
      <c r="A13" s="4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97"/>
      <c r="H13" s="4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2.75">
      <c r="A14" s="4"/>
      <c r="B14" s="8"/>
      <c r="C14" s="26" t="s">
        <v>504</v>
      </c>
      <c r="D14" s="9" t="s">
        <v>226</v>
      </c>
      <c r="E14" s="29">
        <f>SUM(E15+E16+E22+E29+E30)</f>
        <v>1761176</v>
      </c>
      <c r="F14" s="29">
        <f>F15+F16+F22+F29+F30</f>
        <v>1784688</v>
      </c>
      <c r="G14" s="97"/>
      <c r="H14" s="4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2.75">
      <c r="A15" s="4"/>
      <c r="B15" s="6" t="s">
        <v>227</v>
      </c>
      <c r="C15" s="26" t="s">
        <v>332</v>
      </c>
      <c r="D15" s="9" t="s">
        <v>228</v>
      </c>
      <c r="E15" s="29">
        <v>45912</v>
      </c>
      <c r="F15" s="29">
        <v>42584</v>
      </c>
      <c r="G15" s="97"/>
      <c r="H15" s="4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4"/>
      <c r="B16" s="6"/>
      <c r="C16" s="26" t="s">
        <v>333</v>
      </c>
      <c r="D16" s="9" t="s">
        <v>229</v>
      </c>
      <c r="E16" s="29">
        <f>SUM(E17+E18+E19+E20+E21)</f>
        <v>1642716</v>
      </c>
      <c r="F16" s="29">
        <f>SUM(F17:F21)</f>
        <v>1734520</v>
      </c>
      <c r="G16" s="4"/>
      <c r="H16" s="4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>
      <c r="A17" s="4"/>
      <c r="B17" s="6" t="s">
        <v>230</v>
      </c>
      <c r="C17" s="3" t="s">
        <v>231</v>
      </c>
      <c r="D17" s="9" t="s">
        <v>232</v>
      </c>
      <c r="E17" s="40">
        <v>941858</v>
      </c>
      <c r="F17" s="40">
        <v>1018182</v>
      </c>
      <c r="G17" s="4"/>
      <c r="H17" s="4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2.75">
      <c r="A18" s="4"/>
      <c r="B18" s="6" t="s">
        <v>233</v>
      </c>
      <c r="C18" s="2" t="s">
        <v>234</v>
      </c>
      <c r="D18" s="9" t="s">
        <v>235</v>
      </c>
      <c r="E18" s="40">
        <v>290858</v>
      </c>
      <c r="F18" s="40">
        <v>306338</v>
      </c>
      <c r="G18" s="4"/>
      <c r="H18" s="4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2.75">
      <c r="A19" s="4"/>
      <c r="B19" s="6" t="s">
        <v>236</v>
      </c>
      <c r="C19" s="2" t="s">
        <v>237</v>
      </c>
      <c r="D19" s="9" t="s">
        <v>238</v>
      </c>
      <c r="E19" s="40"/>
      <c r="F19" s="40">
        <v>0</v>
      </c>
      <c r="G19" s="4"/>
      <c r="H19" s="4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4"/>
      <c r="B20" s="6" t="s">
        <v>239</v>
      </c>
      <c r="C20" s="2" t="s">
        <v>240</v>
      </c>
      <c r="D20" s="9" t="s">
        <v>241</v>
      </c>
      <c r="E20" s="40">
        <v>410000</v>
      </c>
      <c r="F20" s="40">
        <v>410000</v>
      </c>
      <c r="G20" s="97"/>
      <c r="H20" s="4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2.75">
      <c r="A21" s="4"/>
      <c r="B21" s="6">
        <v>240</v>
      </c>
      <c r="C21" s="2" t="s">
        <v>331</v>
      </c>
      <c r="D21" s="105" t="s">
        <v>242</v>
      </c>
      <c r="E21" s="40"/>
      <c r="F21" s="40">
        <v>0</v>
      </c>
      <c r="G21" s="4"/>
      <c r="H21" s="4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4"/>
      <c r="B22" s="6"/>
      <c r="C22" s="26" t="s">
        <v>334</v>
      </c>
      <c r="D22" s="105" t="s">
        <v>243</v>
      </c>
      <c r="E22" s="40">
        <f>SUM(E23+E24+E25+E26+E27+E28)</f>
        <v>71798</v>
      </c>
      <c r="F22" s="40">
        <f>SUM(F23:F28)</f>
        <v>7584</v>
      </c>
      <c r="G22" s="4"/>
      <c r="H22" s="4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2.75">
      <c r="A23" s="4"/>
      <c r="B23" s="6">
        <v>300</v>
      </c>
      <c r="C23" s="2" t="s">
        <v>245</v>
      </c>
      <c r="D23" s="105" t="s">
        <v>244</v>
      </c>
      <c r="E23" s="40">
        <v>71798</v>
      </c>
      <c r="F23" s="40">
        <v>3629</v>
      </c>
      <c r="G23" s="4"/>
      <c r="H23" s="4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4"/>
      <c r="B24" s="6">
        <v>301</v>
      </c>
      <c r="C24" s="2" t="s">
        <v>335</v>
      </c>
      <c r="D24" s="105" t="s">
        <v>246</v>
      </c>
      <c r="E24" s="40"/>
      <c r="F24" s="40"/>
      <c r="G24" s="4"/>
      <c r="H24" s="4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2.75">
      <c r="A25" s="4"/>
      <c r="B25" s="6">
        <v>302</v>
      </c>
      <c r="C25" s="2" t="s">
        <v>336</v>
      </c>
      <c r="D25" s="105" t="s">
        <v>247</v>
      </c>
      <c r="E25" s="40"/>
      <c r="F25" s="40">
        <v>3955</v>
      </c>
      <c r="G25" s="4"/>
      <c r="H25" s="4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4"/>
      <c r="B26" s="6">
        <v>303</v>
      </c>
      <c r="C26" s="2" t="s">
        <v>337</v>
      </c>
      <c r="D26" s="105" t="s">
        <v>248</v>
      </c>
      <c r="E26" s="40"/>
      <c r="F26" s="40"/>
      <c r="G26" s="4"/>
      <c r="H26" s="4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2.75">
      <c r="A27" s="4"/>
      <c r="B27" s="6">
        <v>309</v>
      </c>
      <c r="C27" s="2" t="s">
        <v>338</v>
      </c>
      <c r="D27" s="105" t="s">
        <v>249</v>
      </c>
      <c r="E27" s="40"/>
      <c r="F27" s="40"/>
      <c r="G27" s="4"/>
      <c r="H27" s="4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2.75">
      <c r="A28" s="4"/>
      <c r="B28" s="6" t="s">
        <v>252</v>
      </c>
      <c r="C28" s="2" t="s">
        <v>339</v>
      </c>
      <c r="D28" s="105" t="s">
        <v>250</v>
      </c>
      <c r="E28" s="40"/>
      <c r="F28" s="40"/>
      <c r="G28" s="4"/>
      <c r="H28" s="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2.75">
      <c r="A29" s="4"/>
      <c r="B29" s="6">
        <v>320</v>
      </c>
      <c r="C29" s="26" t="s">
        <v>254</v>
      </c>
      <c r="D29" s="105" t="s">
        <v>251</v>
      </c>
      <c r="E29" s="40"/>
      <c r="F29" s="40"/>
      <c r="G29" s="4"/>
      <c r="H29" s="4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2.75">
      <c r="A30" s="4"/>
      <c r="B30" s="6">
        <v>33</v>
      </c>
      <c r="C30" s="26" t="s">
        <v>340</v>
      </c>
      <c r="D30" s="105" t="s">
        <v>253</v>
      </c>
      <c r="E30" s="29">
        <v>750</v>
      </c>
      <c r="F30" s="29"/>
      <c r="G30" s="4"/>
      <c r="H30" s="4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2.75">
      <c r="A31" s="4"/>
      <c r="B31" s="6"/>
      <c r="C31" s="26" t="s">
        <v>341</v>
      </c>
      <c r="D31" s="105" t="s">
        <v>255</v>
      </c>
      <c r="E31" s="29">
        <f>SUM(E32+E36+E42+E45+E48+E51+E52+E53)</f>
        <v>29173</v>
      </c>
      <c r="F31" s="29">
        <f>F32+F36+F42+F45+F48+F51+F52+F53</f>
        <v>30802</v>
      </c>
      <c r="G31" s="4"/>
      <c r="H31" s="4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2.75">
      <c r="A32" s="4"/>
      <c r="B32" s="6">
        <v>40</v>
      </c>
      <c r="C32" s="26" t="s">
        <v>342</v>
      </c>
      <c r="D32" s="105" t="s">
        <v>256</v>
      </c>
      <c r="E32" s="29">
        <f>SUM(E33+E34+E35)</f>
        <v>0</v>
      </c>
      <c r="F32" s="29">
        <f>SUM(F33:F35)</f>
        <v>0</v>
      </c>
      <c r="G32" s="4"/>
      <c r="H32" s="4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2.75">
      <c r="A33" s="4"/>
      <c r="B33" s="6">
        <v>400.401</v>
      </c>
      <c r="C33" s="2" t="s">
        <v>259</v>
      </c>
      <c r="D33" s="105" t="s">
        <v>257</v>
      </c>
      <c r="E33" s="40"/>
      <c r="F33" s="40"/>
      <c r="G33" s="4"/>
      <c r="H33" s="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2.75">
      <c r="A34" s="4"/>
      <c r="B34" s="6">
        <v>402</v>
      </c>
      <c r="C34" s="2" t="s">
        <v>343</v>
      </c>
      <c r="D34" s="105" t="s">
        <v>258</v>
      </c>
      <c r="E34" s="40"/>
      <c r="F34" s="40"/>
      <c r="G34" s="4"/>
      <c r="H34" s="4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2.75">
      <c r="A35" s="4"/>
      <c r="B35" s="6">
        <v>403</v>
      </c>
      <c r="C35" s="2" t="s">
        <v>344</v>
      </c>
      <c r="D35" s="105" t="s">
        <v>260</v>
      </c>
      <c r="E35" s="40"/>
      <c r="F35" s="40"/>
      <c r="G35" s="4"/>
      <c r="H35" s="4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2.75">
      <c r="A36" s="4"/>
      <c r="B36" s="6">
        <v>41</v>
      </c>
      <c r="C36" s="26" t="s">
        <v>345</v>
      </c>
      <c r="D36" s="105" t="s">
        <v>261</v>
      </c>
      <c r="E36" s="40">
        <f>SUM(E37+E38+E39+E40+E41)</f>
        <v>1044</v>
      </c>
      <c r="F36" s="40">
        <f>SUM(F37:F41)</f>
        <v>7121</v>
      </c>
      <c r="G36" s="4"/>
      <c r="H36" s="4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2.75">
      <c r="A37" s="4"/>
      <c r="B37" s="6">
        <v>410</v>
      </c>
      <c r="C37" s="2" t="s">
        <v>264</v>
      </c>
      <c r="D37" s="105" t="s">
        <v>262</v>
      </c>
      <c r="E37" s="40"/>
      <c r="F37" s="40">
        <v>156</v>
      </c>
      <c r="G37" s="4"/>
      <c r="H37" s="4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2.75">
      <c r="A38" s="4"/>
      <c r="B38" s="6">
        <v>413</v>
      </c>
      <c r="C38" s="2" t="s">
        <v>346</v>
      </c>
      <c r="D38" s="105" t="s">
        <v>263</v>
      </c>
      <c r="E38" s="40"/>
      <c r="F38" s="40"/>
      <c r="G38" s="4"/>
      <c r="H38" s="4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2.75">
      <c r="A39" s="4"/>
      <c r="B39" s="6">
        <v>414</v>
      </c>
      <c r="C39" s="2" t="s">
        <v>347</v>
      </c>
      <c r="D39" s="105" t="s">
        <v>265</v>
      </c>
      <c r="E39" s="40"/>
      <c r="F39" s="40"/>
      <c r="G39" s="4"/>
      <c r="H39" s="4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2.75">
      <c r="A40" s="4"/>
      <c r="B40" s="6">
        <v>415</v>
      </c>
      <c r="C40" s="2" t="s">
        <v>348</v>
      </c>
      <c r="D40" s="105" t="s">
        <v>266</v>
      </c>
      <c r="E40" s="40"/>
      <c r="F40" s="40"/>
      <c r="G40" s="4"/>
      <c r="H40" s="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2.75">
      <c r="A41" s="4"/>
      <c r="B41" s="106" t="s">
        <v>367</v>
      </c>
      <c r="C41" s="2" t="s">
        <v>349</v>
      </c>
      <c r="D41" s="105" t="s">
        <v>267</v>
      </c>
      <c r="E41" s="29">
        <f>829+215</f>
        <v>1044</v>
      </c>
      <c r="F41" s="29">
        <v>6965</v>
      </c>
      <c r="G41" s="4"/>
      <c r="H41" s="4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2.75">
      <c r="A42" s="4"/>
      <c r="B42" s="106">
        <v>42</v>
      </c>
      <c r="C42" s="26" t="s">
        <v>352</v>
      </c>
      <c r="D42" s="105" t="s">
        <v>268</v>
      </c>
      <c r="E42" s="29">
        <f>SUM(E43+E44)</f>
        <v>28129</v>
      </c>
      <c r="F42" s="29">
        <f>F43+F44</f>
        <v>23681</v>
      </c>
      <c r="G42" s="4"/>
      <c r="H42" s="4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22.5">
      <c r="A43" s="4"/>
      <c r="B43" s="106" t="s">
        <v>368</v>
      </c>
      <c r="C43" s="104" t="s">
        <v>351</v>
      </c>
      <c r="D43" s="105" t="s">
        <v>269</v>
      </c>
      <c r="E43" s="29">
        <v>28129</v>
      </c>
      <c r="F43" s="29">
        <v>23681</v>
      </c>
      <c r="G43" s="4"/>
      <c r="H43" s="4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2.75">
      <c r="A44" s="4"/>
      <c r="B44" s="6">
        <v>422</v>
      </c>
      <c r="C44" s="104" t="s">
        <v>350</v>
      </c>
      <c r="D44" s="105" t="s">
        <v>270</v>
      </c>
      <c r="E44" s="29"/>
      <c r="F44" s="29"/>
      <c r="G44" s="4"/>
      <c r="H44" s="4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2.75">
      <c r="A45" s="4"/>
      <c r="B45" s="6">
        <v>43</v>
      </c>
      <c r="C45" s="26" t="s">
        <v>353</v>
      </c>
      <c r="D45" s="105" t="s">
        <v>272</v>
      </c>
      <c r="E45" s="29"/>
      <c r="F45" s="29">
        <f>F46+F47</f>
        <v>0</v>
      </c>
      <c r="G45" s="4"/>
      <c r="H45" s="4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2.75">
      <c r="A46" s="4"/>
      <c r="B46" s="6">
        <v>430</v>
      </c>
      <c r="C46" s="2" t="s">
        <v>271</v>
      </c>
      <c r="D46" s="105" t="s">
        <v>274</v>
      </c>
      <c r="E46" s="29"/>
      <c r="F46" s="29"/>
      <c r="G46" s="4"/>
      <c r="H46" s="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2.75">
      <c r="A47" s="4"/>
      <c r="B47" s="6">
        <v>431.439</v>
      </c>
      <c r="C47" s="2" t="s">
        <v>273</v>
      </c>
      <c r="D47" s="105" t="s">
        <v>275</v>
      </c>
      <c r="E47" s="29"/>
      <c r="F47" s="29"/>
      <c r="G47" s="4"/>
      <c r="H47" s="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2.75">
      <c r="A48" s="4"/>
      <c r="B48" s="6">
        <v>44</v>
      </c>
      <c r="C48" s="26" t="s">
        <v>354</v>
      </c>
      <c r="D48" s="105" t="s">
        <v>277</v>
      </c>
      <c r="E48" s="29"/>
      <c r="F48" s="29">
        <f>F49+F50</f>
        <v>0</v>
      </c>
      <c r="G48" s="4"/>
      <c r="H48" s="4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2.75">
      <c r="A49" s="4"/>
      <c r="B49" s="6">
        <v>440.441</v>
      </c>
      <c r="C49" s="2" t="s">
        <v>276</v>
      </c>
      <c r="D49" s="105" t="s">
        <v>279</v>
      </c>
      <c r="E49" s="29"/>
      <c r="F49" s="29"/>
      <c r="G49" s="4"/>
      <c r="H49" s="4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2.75">
      <c r="A50" s="4"/>
      <c r="B50" s="6">
        <v>449</v>
      </c>
      <c r="C50" s="2" t="s">
        <v>278</v>
      </c>
      <c r="D50" s="105" t="s">
        <v>281</v>
      </c>
      <c r="E50" s="29"/>
      <c r="F50" s="29"/>
      <c r="G50" s="4"/>
      <c r="H50" s="4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2.75">
      <c r="A51" s="4"/>
      <c r="B51" s="6">
        <v>450</v>
      </c>
      <c r="C51" s="26" t="s">
        <v>280</v>
      </c>
      <c r="D51" s="105" t="s">
        <v>282</v>
      </c>
      <c r="E51" s="29"/>
      <c r="F51" s="29"/>
      <c r="G51" s="4"/>
      <c r="H51" s="4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2.75">
      <c r="A52" s="4"/>
      <c r="B52" s="6">
        <v>460</v>
      </c>
      <c r="C52" s="26" t="s">
        <v>355</v>
      </c>
      <c r="D52" s="105" t="s">
        <v>283</v>
      </c>
      <c r="E52" s="29"/>
      <c r="F52" s="29"/>
      <c r="G52" s="4"/>
      <c r="H52" s="4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2.75">
      <c r="A53" s="4"/>
      <c r="B53" s="6">
        <v>47</v>
      </c>
      <c r="C53" s="26" t="s">
        <v>356</v>
      </c>
      <c r="D53" s="105" t="s">
        <v>284</v>
      </c>
      <c r="E53" s="29"/>
      <c r="F53" s="29"/>
      <c r="G53" s="4"/>
      <c r="H53" s="4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2.75">
      <c r="A54" s="4"/>
      <c r="B54" s="6">
        <v>48</v>
      </c>
      <c r="C54" s="225" t="s">
        <v>497</v>
      </c>
      <c r="D54" s="105"/>
      <c r="E54" s="29"/>
      <c r="F54" s="29"/>
      <c r="G54" s="4"/>
      <c r="H54" s="4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2.75">
      <c r="A55" s="97"/>
      <c r="B55" s="6"/>
      <c r="C55" s="26" t="s">
        <v>357</v>
      </c>
      <c r="D55" s="105" t="s">
        <v>285</v>
      </c>
      <c r="E55" s="29">
        <f>SUM(E14-E31)</f>
        <v>1732003</v>
      </c>
      <c r="F55" s="29">
        <f>F14-F31</f>
        <v>1753886</v>
      </c>
      <c r="G55" s="4"/>
      <c r="H55" s="97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2.75" customHeight="1">
      <c r="A56" s="97"/>
      <c r="B56" s="6"/>
      <c r="C56" s="98" t="s">
        <v>358</v>
      </c>
      <c r="D56" s="105" t="s">
        <v>286</v>
      </c>
      <c r="E56" s="29">
        <f>SUM(E57+E61+E64+E68+E69-E72+E75)</f>
        <v>1732003</v>
      </c>
      <c r="F56" s="29">
        <f>F57+F61+F64+F68+F69-F72+F75</f>
        <v>1753886</v>
      </c>
      <c r="G56" s="97"/>
      <c r="H56" s="97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2.75">
      <c r="A57" s="4"/>
      <c r="B57" s="6">
        <v>51</v>
      </c>
      <c r="C57" s="26" t="s">
        <v>359</v>
      </c>
      <c r="D57" s="105" t="s">
        <v>287</v>
      </c>
      <c r="E57" s="29">
        <v>2548232</v>
      </c>
      <c r="F57" s="29">
        <f>F58+F59</f>
        <v>2548232</v>
      </c>
      <c r="G57" s="4"/>
      <c r="H57" s="4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2.75" customHeight="1">
      <c r="A58" s="4"/>
      <c r="B58" s="6">
        <v>510</v>
      </c>
      <c r="C58" s="104" t="s">
        <v>360</v>
      </c>
      <c r="D58" s="105" t="s">
        <v>289</v>
      </c>
      <c r="E58" s="29">
        <v>2548232</v>
      </c>
      <c r="F58" s="29">
        <v>2548232</v>
      </c>
      <c r="G58" s="4"/>
      <c r="H58" s="4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2.75">
      <c r="A59" s="4"/>
      <c r="B59" s="6">
        <v>512</v>
      </c>
      <c r="C59" s="2" t="s">
        <v>288</v>
      </c>
      <c r="D59" s="105" t="s">
        <v>290</v>
      </c>
      <c r="E59" s="29"/>
      <c r="F59" s="29"/>
      <c r="G59" s="4"/>
      <c r="H59" s="4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23.25" customHeight="1">
      <c r="A60" s="4"/>
      <c r="B60" s="6">
        <v>513</v>
      </c>
      <c r="C60" s="226" t="s">
        <v>498</v>
      </c>
      <c r="D60" s="105"/>
      <c r="E60" s="29"/>
      <c r="F60" s="29"/>
      <c r="G60" s="4"/>
      <c r="H60" s="4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2.75">
      <c r="A61" s="4"/>
      <c r="B61" s="6">
        <v>52</v>
      </c>
      <c r="C61" s="99" t="s">
        <v>361</v>
      </c>
      <c r="D61" s="105" t="s">
        <v>292</v>
      </c>
      <c r="E61" s="29"/>
      <c r="F61" s="29">
        <f>F62+F63</f>
        <v>0</v>
      </c>
      <c r="G61" s="4"/>
      <c r="H61" s="4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2.75">
      <c r="A62" s="4"/>
      <c r="B62" s="6">
        <v>520</v>
      </c>
      <c r="C62" s="2" t="s">
        <v>291</v>
      </c>
      <c r="D62" s="105" t="s">
        <v>294</v>
      </c>
      <c r="E62" s="29"/>
      <c r="F62" s="29"/>
      <c r="G62" s="4"/>
      <c r="H62" s="4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2.75">
      <c r="A63" s="4"/>
      <c r="B63" s="6">
        <v>521</v>
      </c>
      <c r="C63" s="2" t="s">
        <v>293</v>
      </c>
      <c r="D63" s="105" t="s">
        <v>295</v>
      </c>
      <c r="E63" s="29"/>
      <c r="F63" s="29"/>
      <c r="G63" s="4"/>
      <c r="H63" s="4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2.75">
      <c r="A64" s="4"/>
      <c r="B64" s="6">
        <v>53</v>
      </c>
      <c r="C64" s="26" t="s">
        <v>362</v>
      </c>
      <c r="D64" s="105" t="s">
        <v>297</v>
      </c>
      <c r="E64" s="29">
        <f>SUM(E65+E66+E67)</f>
        <v>-98964</v>
      </c>
      <c r="F64" s="29">
        <f>F65+F66+F67</f>
        <v>-83484</v>
      </c>
      <c r="G64" s="4"/>
      <c r="H64" s="4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22.5">
      <c r="A65" s="97"/>
      <c r="B65" s="6">
        <v>530</v>
      </c>
      <c r="C65" s="3" t="s">
        <v>296</v>
      </c>
      <c r="D65" s="105" t="s">
        <v>299</v>
      </c>
      <c r="E65" s="29">
        <v>-98964</v>
      </c>
      <c r="F65" s="29">
        <v>-83484</v>
      </c>
      <c r="G65" s="4"/>
      <c r="H65" s="97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2.75">
      <c r="A66" s="4"/>
      <c r="B66" s="6">
        <v>531</v>
      </c>
      <c r="C66" s="2" t="s">
        <v>298</v>
      </c>
      <c r="D66" s="105" t="s">
        <v>300</v>
      </c>
      <c r="E66" s="29"/>
      <c r="F66" s="29"/>
      <c r="G66" s="4"/>
      <c r="H66" s="4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2.75">
      <c r="A67" s="4"/>
      <c r="B67" s="23">
        <v>532</v>
      </c>
      <c r="C67" s="104" t="s">
        <v>363</v>
      </c>
      <c r="D67" s="105" t="s">
        <v>301</v>
      </c>
      <c r="E67" s="29"/>
      <c r="F67" s="29"/>
      <c r="G67" s="4"/>
      <c r="H67" s="4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2.75">
      <c r="A68" s="4"/>
      <c r="B68" s="6">
        <v>54</v>
      </c>
      <c r="C68" s="44" t="s">
        <v>302</v>
      </c>
      <c r="D68" s="105" t="s">
        <v>303</v>
      </c>
      <c r="E68" s="29"/>
      <c r="F68" s="29"/>
      <c r="G68" s="114"/>
      <c r="H68" s="13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2.75">
      <c r="A69" s="4"/>
      <c r="B69" s="6">
        <v>55</v>
      </c>
      <c r="C69" s="26" t="s">
        <v>364</v>
      </c>
      <c r="D69" s="105" t="s">
        <v>304</v>
      </c>
      <c r="E69" s="29">
        <f>SUM(E70+E71)</f>
        <v>0</v>
      </c>
      <c r="F69" s="29">
        <f>F70+F71</f>
        <v>14713</v>
      </c>
      <c r="G69" s="4"/>
      <c r="H69" s="4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2.75">
      <c r="A70" s="4"/>
      <c r="B70" s="23">
        <v>550</v>
      </c>
      <c r="C70" s="2" t="s">
        <v>305</v>
      </c>
      <c r="D70" s="105" t="s">
        <v>306</v>
      </c>
      <c r="E70" s="29"/>
      <c r="F70" s="29">
        <v>14713</v>
      </c>
      <c r="G70" s="4"/>
      <c r="H70" s="4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2.75">
      <c r="A71" s="4"/>
      <c r="B71" s="16">
        <v>551</v>
      </c>
      <c r="C71" s="2" t="s">
        <v>307</v>
      </c>
      <c r="D71" s="105" t="s">
        <v>308</v>
      </c>
      <c r="E71" s="29"/>
      <c r="F71" s="29"/>
      <c r="G71" s="4"/>
      <c r="H71" s="4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2.75">
      <c r="A72" s="4"/>
      <c r="B72" s="16">
        <v>56</v>
      </c>
      <c r="C72" s="26" t="s">
        <v>309</v>
      </c>
      <c r="D72" s="105" t="s">
        <v>310</v>
      </c>
      <c r="E72" s="29">
        <f>E73+E74</f>
        <v>126346</v>
      </c>
      <c r="F72" s="29">
        <f>F73+F74</f>
        <v>124219</v>
      </c>
      <c r="G72" s="4"/>
      <c r="H72" s="4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2.75">
      <c r="A73" s="4"/>
      <c r="B73" s="23">
        <v>560</v>
      </c>
      <c r="C73" s="2" t="s">
        <v>311</v>
      </c>
      <c r="D73" s="105" t="s">
        <v>312</v>
      </c>
      <c r="E73" s="29">
        <v>109507</v>
      </c>
      <c r="F73" s="29"/>
      <c r="G73" s="70"/>
      <c r="H73" s="4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2.75">
      <c r="A74" s="4"/>
      <c r="B74" s="100">
        <v>561</v>
      </c>
      <c r="C74" s="101" t="s">
        <v>313</v>
      </c>
      <c r="D74" s="9" t="s">
        <v>314</v>
      </c>
      <c r="E74" s="48">
        <v>16839</v>
      </c>
      <c r="F74" s="48">
        <v>124219</v>
      </c>
      <c r="G74" s="70"/>
      <c r="H74" s="4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2.75">
      <c r="A75" s="4"/>
      <c r="B75" s="16">
        <v>57</v>
      </c>
      <c r="C75" s="44" t="s">
        <v>365</v>
      </c>
      <c r="D75" s="9" t="s">
        <v>315</v>
      </c>
      <c r="E75" s="48">
        <f>SUM(E76+E77)</f>
        <v>-590919</v>
      </c>
      <c r="F75" s="48">
        <f>F76+F77</f>
        <v>-601356</v>
      </c>
      <c r="G75" s="4"/>
      <c r="H75" s="4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22.5">
      <c r="A76" s="4"/>
      <c r="B76" s="16">
        <v>570</v>
      </c>
      <c r="C76" s="3" t="s">
        <v>316</v>
      </c>
      <c r="D76" s="9" t="s">
        <v>317</v>
      </c>
      <c r="E76" s="48"/>
      <c r="F76" s="48"/>
      <c r="G76" s="4"/>
      <c r="H76" s="4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22.5">
      <c r="A77" s="5"/>
      <c r="B77" s="16">
        <v>571</v>
      </c>
      <c r="C77" s="3" t="s">
        <v>318</v>
      </c>
      <c r="D77" s="9" t="s">
        <v>319</v>
      </c>
      <c r="E77" s="29">
        <v>-590919</v>
      </c>
      <c r="F77" s="29">
        <v>-601356</v>
      </c>
      <c r="G77" s="5"/>
      <c r="H77" s="5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2.75">
      <c r="A78" s="4"/>
      <c r="B78" s="2"/>
      <c r="C78" s="44" t="s">
        <v>320</v>
      </c>
      <c r="D78" s="9" t="s">
        <v>321</v>
      </c>
      <c r="E78" s="29">
        <v>2548232</v>
      </c>
      <c r="F78" s="29">
        <v>2548232</v>
      </c>
      <c r="G78" s="4"/>
      <c r="H78" s="4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2.75">
      <c r="A79" s="4"/>
      <c r="B79" s="2"/>
      <c r="C79" s="44" t="s">
        <v>366</v>
      </c>
      <c r="D79" s="9" t="s">
        <v>322</v>
      </c>
      <c r="E79" s="24">
        <f>SUM(E55/E78)</f>
        <v>0.6796881131702294</v>
      </c>
      <c r="F79" s="24">
        <f>F55/F78</f>
        <v>0.6882756358133796</v>
      </c>
      <c r="G79" s="4"/>
      <c r="H79" s="4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22.5">
      <c r="A80" s="4"/>
      <c r="B80" s="2"/>
      <c r="C80" s="44" t="s">
        <v>323</v>
      </c>
      <c r="D80" s="9" t="s">
        <v>324</v>
      </c>
      <c r="E80" s="29"/>
      <c r="F80" s="29"/>
      <c r="G80" s="4"/>
      <c r="H80" s="4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2.75">
      <c r="A81" s="4"/>
      <c r="B81" s="1"/>
      <c r="C81" s="2" t="s">
        <v>325</v>
      </c>
      <c r="D81" s="9" t="s">
        <v>326</v>
      </c>
      <c r="E81" s="49"/>
      <c r="F81" s="49"/>
      <c r="G81" s="4"/>
      <c r="H81" s="4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2.75">
      <c r="A82" s="4"/>
      <c r="F82" s="46"/>
      <c r="G82" s="4"/>
      <c r="H82" s="4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26.25" customHeight="1">
      <c r="A83" s="4"/>
      <c r="B83" s="4" t="s">
        <v>163</v>
      </c>
      <c r="C83" s="256" t="s">
        <v>164</v>
      </c>
      <c r="D83" s="256"/>
      <c r="E83" s="257" t="s">
        <v>526</v>
      </c>
      <c r="F83" s="257"/>
      <c r="G83" s="4"/>
      <c r="H83" s="4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2:25" ht="12.75">
      <c r="B84" s="4" t="s">
        <v>510</v>
      </c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5:25" ht="12.75">
      <c r="E85" s="51"/>
      <c r="F85" s="5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5:25" ht="12.75">
      <c r="E86" s="45"/>
      <c r="F86" s="46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0:25" ht="12.75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0:25" ht="12.75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5:25" ht="12.75">
      <c r="E89" s="70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5:25" ht="12.75">
      <c r="E90" s="70"/>
      <c r="F90" s="70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5:6" ht="12.75">
      <c r="E91" s="70"/>
      <c r="F91" s="70"/>
    </row>
  </sheetData>
  <sheetProtection/>
  <mergeCells count="5">
    <mergeCell ref="B8:F8"/>
    <mergeCell ref="B9:F9"/>
    <mergeCell ref="B10:F10"/>
    <mergeCell ref="C83:D83"/>
    <mergeCell ref="E83:F83"/>
  </mergeCells>
  <printOptions horizontalCentered="1"/>
  <pageMargins left="0.2362204724409449" right="0.35433070866141736" top="0.3937007874015748" bottom="0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5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5.140625" style="123" customWidth="1"/>
    <col min="2" max="2" width="8.7109375" style="123" customWidth="1"/>
    <col min="3" max="3" width="8.8515625" style="123" customWidth="1"/>
    <col min="4" max="4" width="4.140625" style="123" customWidth="1"/>
    <col min="5" max="5" width="7.8515625" style="123" customWidth="1"/>
    <col min="6" max="6" width="3.57421875" style="123" customWidth="1"/>
    <col min="7" max="7" width="8.8515625" style="123" customWidth="1"/>
    <col min="8" max="8" width="3.8515625" style="123" customWidth="1"/>
    <col min="9" max="9" width="11.140625" style="123" customWidth="1"/>
    <col min="10" max="10" width="3.57421875" style="123" customWidth="1"/>
    <col min="11" max="11" width="10.28125" style="123" customWidth="1"/>
    <col min="12" max="12" width="3.7109375" style="123" customWidth="1"/>
    <col min="13" max="13" width="10.7109375" style="123" customWidth="1"/>
    <col min="14" max="14" width="3.7109375" style="123" customWidth="1"/>
    <col min="15" max="15" width="9.140625" style="123" customWidth="1"/>
    <col min="16" max="16" width="3.8515625" style="123" customWidth="1"/>
    <col min="17" max="17" width="8.8515625" style="122" customWidth="1"/>
    <col min="18" max="16384" width="9.140625" style="124" customWidth="1"/>
  </cols>
  <sheetData>
    <row r="1" ht="12.75">
      <c r="A1" s="122" t="s">
        <v>451</v>
      </c>
    </row>
    <row r="2" ht="12.75">
      <c r="A2" s="122" t="s">
        <v>452</v>
      </c>
    </row>
    <row r="3" ht="12.75">
      <c r="A3" s="122" t="s">
        <v>453</v>
      </c>
    </row>
    <row r="4" ht="12.75">
      <c r="A4" s="122" t="s">
        <v>454</v>
      </c>
    </row>
    <row r="5" ht="12.75">
      <c r="A5" s="122" t="s">
        <v>330</v>
      </c>
    </row>
    <row r="6" ht="12.75">
      <c r="A6" s="122" t="s">
        <v>442</v>
      </c>
    </row>
    <row r="7" spans="1:19" s="132" customFormat="1" ht="12.75">
      <c r="A7" s="122"/>
      <c r="B7" s="122"/>
      <c r="C7" s="122"/>
      <c r="D7" s="122"/>
      <c r="E7" s="125"/>
      <c r="F7" s="122"/>
      <c r="G7" s="126"/>
      <c r="H7" s="122"/>
      <c r="I7" s="122"/>
      <c r="J7" s="122"/>
      <c r="K7" s="126"/>
      <c r="L7" s="122"/>
      <c r="M7" s="127"/>
      <c r="N7" s="128"/>
      <c r="O7" s="129"/>
      <c r="P7" s="130"/>
      <c r="Q7" s="129"/>
      <c r="R7" s="131"/>
      <c r="S7" s="131"/>
    </row>
    <row r="8" spans="1:19" s="132" customFormat="1" ht="12.75">
      <c r="A8" s="231" t="s">
        <v>625</v>
      </c>
      <c r="B8" s="122"/>
      <c r="C8" s="122"/>
      <c r="D8" s="122"/>
      <c r="E8" s="125"/>
      <c r="F8" s="122"/>
      <c r="G8" s="126"/>
      <c r="H8" s="122"/>
      <c r="I8" s="122"/>
      <c r="J8" s="122"/>
      <c r="K8" s="126"/>
      <c r="L8" s="122"/>
      <c r="M8" s="133"/>
      <c r="N8" s="128"/>
      <c r="O8" s="129"/>
      <c r="P8" s="130"/>
      <c r="Q8" s="129"/>
      <c r="R8" s="131"/>
      <c r="S8" s="131"/>
    </row>
    <row r="9" spans="1:19" s="132" customFormat="1" ht="12.75">
      <c r="A9" s="122"/>
      <c r="B9" s="122"/>
      <c r="C9" s="122"/>
      <c r="D9" s="122"/>
      <c r="E9" s="125"/>
      <c r="F9" s="122"/>
      <c r="G9" s="126"/>
      <c r="H9" s="122"/>
      <c r="I9" s="122"/>
      <c r="J9" s="122"/>
      <c r="K9" s="126"/>
      <c r="L9" s="122"/>
      <c r="M9" s="133"/>
      <c r="N9" s="128"/>
      <c r="O9" s="129"/>
      <c r="P9" s="130"/>
      <c r="Q9" s="129"/>
      <c r="R9" s="131"/>
      <c r="S9" s="131"/>
    </row>
    <row r="10" spans="1:19" s="132" customFormat="1" ht="12.75">
      <c r="A10" s="368" t="s">
        <v>455</v>
      </c>
      <c r="B10" s="369"/>
      <c r="C10" s="370"/>
      <c r="D10" s="328" t="s">
        <v>1</v>
      </c>
      <c r="E10" s="371" t="s">
        <v>118</v>
      </c>
      <c r="F10" s="328" t="s">
        <v>1</v>
      </c>
      <c r="G10" s="359" t="s">
        <v>456</v>
      </c>
      <c r="H10" s="328" t="s">
        <v>1</v>
      </c>
      <c r="I10" s="353" t="s">
        <v>457</v>
      </c>
      <c r="J10" s="328" t="s">
        <v>1</v>
      </c>
      <c r="K10" s="359" t="s">
        <v>458</v>
      </c>
      <c r="L10" s="328" t="s">
        <v>1</v>
      </c>
      <c r="M10" s="380" t="s">
        <v>120</v>
      </c>
      <c r="N10" s="328" t="s">
        <v>1</v>
      </c>
      <c r="O10" s="374" t="s">
        <v>459</v>
      </c>
      <c r="P10" s="328" t="s">
        <v>1</v>
      </c>
      <c r="Q10" s="377" t="s">
        <v>127</v>
      </c>
      <c r="R10" s="131"/>
      <c r="S10" s="131"/>
    </row>
    <row r="11" spans="1:19" s="132" customFormat="1" ht="12.75">
      <c r="A11" s="362" t="s">
        <v>460</v>
      </c>
      <c r="B11" s="344" t="s">
        <v>461</v>
      </c>
      <c r="C11" s="353" t="s">
        <v>462</v>
      </c>
      <c r="D11" s="329"/>
      <c r="E11" s="372"/>
      <c r="F11" s="329"/>
      <c r="G11" s="360"/>
      <c r="H11" s="329"/>
      <c r="I11" s="354"/>
      <c r="J11" s="329"/>
      <c r="K11" s="360"/>
      <c r="L11" s="329"/>
      <c r="M11" s="381"/>
      <c r="N11" s="329"/>
      <c r="O11" s="375"/>
      <c r="P11" s="329"/>
      <c r="Q11" s="378"/>
      <c r="R11" s="131"/>
      <c r="S11" s="131"/>
    </row>
    <row r="12" spans="1:19" s="132" customFormat="1" ht="12.75">
      <c r="A12" s="363"/>
      <c r="B12" s="345"/>
      <c r="C12" s="354"/>
      <c r="D12" s="329"/>
      <c r="E12" s="372"/>
      <c r="F12" s="329"/>
      <c r="G12" s="360"/>
      <c r="H12" s="329"/>
      <c r="I12" s="354"/>
      <c r="J12" s="329"/>
      <c r="K12" s="360"/>
      <c r="L12" s="329"/>
      <c r="M12" s="381"/>
      <c r="N12" s="329"/>
      <c r="O12" s="375"/>
      <c r="P12" s="329"/>
      <c r="Q12" s="378"/>
      <c r="R12" s="131"/>
      <c r="S12" s="131"/>
    </row>
    <row r="13" spans="1:19" s="132" customFormat="1" ht="12.75">
      <c r="A13" s="364"/>
      <c r="B13" s="346"/>
      <c r="C13" s="355"/>
      <c r="D13" s="329"/>
      <c r="E13" s="373"/>
      <c r="F13" s="329"/>
      <c r="G13" s="361"/>
      <c r="H13" s="329"/>
      <c r="I13" s="355"/>
      <c r="J13" s="329"/>
      <c r="K13" s="361"/>
      <c r="L13" s="329"/>
      <c r="M13" s="382"/>
      <c r="N13" s="329"/>
      <c r="O13" s="376"/>
      <c r="P13" s="329"/>
      <c r="Q13" s="379"/>
      <c r="R13" s="131"/>
      <c r="S13" s="131"/>
    </row>
    <row r="14" spans="1:19" s="132" customFormat="1" ht="12.75">
      <c r="A14" s="365">
        <v>1</v>
      </c>
      <c r="B14" s="366"/>
      <c r="C14" s="367"/>
      <c r="D14" s="330"/>
      <c r="E14" s="135">
        <v>2</v>
      </c>
      <c r="F14" s="330"/>
      <c r="G14" s="136">
        <v>3</v>
      </c>
      <c r="H14" s="330"/>
      <c r="I14" s="134">
        <v>4</v>
      </c>
      <c r="J14" s="330"/>
      <c r="K14" s="136">
        <v>5</v>
      </c>
      <c r="L14" s="330"/>
      <c r="M14" s="137">
        <v>6</v>
      </c>
      <c r="N14" s="330"/>
      <c r="O14" s="136">
        <v>7</v>
      </c>
      <c r="P14" s="330"/>
      <c r="Q14" s="136">
        <v>8</v>
      </c>
      <c r="R14" s="131"/>
      <c r="S14" s="131"/>
    </row>
    <row r="15" spans="1:19" s="132" customFormat="1" ht="12.75">
      <c r="A15" s="138" t="s">
        <v>327</v>
      </c>
      <c r="B15" s="138"/>
      <c r="C15" s="139"/>
      <c r="D15" s="140">
        <v>601</v>
      </c>
      <c r="E15" s="141"/>
      <c r="F15" s="140">
        <v>612</v>
      </c>
      <c r="G15" s="142"/>
      <c r="H15" s="140">
        <v>623</v>
      </c>
      <c r="I15" s="143"/>
      <c r="J15" s="140">
        <v>634</v>
      </c>
      <c r="K15" s="142"/>
      <c r="L15" s="140">
        <v>645</v>
      </c>
      <c r="M15" s="144"/>
      <c r="N15" s="140">
        <v>656</v>
      </c>
      <c r="O15" s="145"/>
      <c r="P15" s="140">
        <v>667</v>
      </c>
      <c r="Q15" s="146"/>
      <c r="R15" s="131"/>
      <c r="S15" s="131"/>
    </row>
    <row r="16" spans="1:19" s="132" customFormat="1" ht="12.75">
      <c r="A16" s="194" t="s">
        <v>38</v>
      </c>
      <c r="B16" s="194"/>
      <c r="C16" s="194"/>
      <c r="D16" s="196">
        <v>602</v>
      </c>
      <c r="E16" s="233"/>
      <c r="F16" s="196">
        <v>613</v>
      </c>
      <c r="G16" s="234"/>
      <c r="H16" s="196">
        <v>624</v>
      </c>
      <c r="I16" s="194"/>
      <c r="J16" s="196">
        <v>635</v>
      </c>
      <c r="K16" s="234"/>
      <c r="L16" s="196">
        <v>646</v>
      </c>
      <c r="M16" s="235"/>
      <c r="N16" s="196">
        <v>657</v>
      </c>
      <c r="O16" s="236"/>
      <c r="P16" s="196">
        <v>668</v>
      </c>
      <c r="Q16" s="236"/>
      <c r="R16" s="131"/>
      <c r="S16" s="131"/>
    </row>
    <row r="17" spans="1:19" s="132" customFormat="1" ht="12.75" customHeight="1">
      <c r="A17" s="237" t="s">
        <v>529</v>
      </c>
      <c r="B17" s="238" t="s">
        <v>530</v>
      </c>
      <c r="C17" s="238" t="s">
        <v>531</v>
      </c>
      <c r="D17" s="196"/>
      <c r="E17" s="239">
        <v>2319</v>
      </c>
      <c r="F17" s="196"/>
      <c r="G17" s="239">
        <v>39</v>
      </c>
      <c r="H17" s="196"/>
      <c r="I17" s="240">
        <v>90441</v>
      </c>
      <c r="J17" s="196"/>
      <c r="K17" s="239">
        <v>0</v>
      </c>
      <c r="L17" s="196"/>
      <c r="M17" s="239">
        <v>0</v>
      </c>
      <c r="N17" s="196"/>
      <c r="O17" s="239">
        <v>4.509392</v>
      </c>
      <c r="P17" s="196"/>
      <c r="Q17" s="239">
        <v>0</v>
      </c>
      <c r="R17" s="131"/>
      <c r="S17" s="131"/>
    </row>
    <row r="18" spans="1:19" s="132" customFormat="1" ht="12.75" customHeight="1">
      <c r="A18" s="237" t="s">
        <v>532</v>
      </c>
      <c r="B18" s="238" t="s">
        <v>533</v>
      </c>
      <c r="C18" s="238" t="s">
        <v>534</v>
      </c>
      <c r="D18" s="196"/>
      <c r="E18" s="239">
        <v>28397</v>
      </c>
      <c r="F18" s="196"/>
      <c r="G18" s="239">
        <v>0.038</v>
      </c>
      <c r="H18" s="196"/>
      <c r="I18" s="240">
        <v>1079.09</v>
      </c>
      <c r="J18" s="196"/>
      <c r="K18" s="239">
        <v>0</v>
      </c>
      <c r="L18" s="196"/>
      <c r="M18" s="239">
        <v>0</v>
      </c>
      <c r="N18" s="196"/>
      <c r="O18" s="239">
        <v>2.171895</v>
      </c>
      <c r="P18" s="196"/>
      <c r="Q18" s="239">
        <v>0</v>
      </c>
      <c r="R18" s="131"/>
      <c r="S18" s="131"/>
    </row>
    <row r="19" spans="1:19" s="132" customFormat="1" ht="12.75" customHeight="1">
      <c r="A19" s="237" t="s">
        <v>535</v>
      </c>
      <c r="B19" s="238" t="s">
        <v>533</v>
      </c>
      <c r="C19" s="238" t="s">
        <v>536</v>
      </c>
      <c r="D19" s="196"/>
      <c r="E19" s="239">
        <v>218342</v>
      </c>
      <c r="F19" s="196"/>
      <c r="G19" s="239">
        <v>1</v>
      </c>
      <c r="H19" s="196"/>
      <c r="I19" s="240">
        <v>218342</v>
      </c>
      <c r="J19" s="196"/>
      <c r="K19" s="239">
        <v>0.5073</v>
      </c>
      <c r="L19" s="196"/>
      <c r="M19" s="240">
        <v>110764.9</v>
      </c>
      <c r="N19" s="196"/>
      <c r="O19" s="239">
        <v>1.754678</v>
      </c>
      <c r="P19" s="196"/>
      <c r="Q19" s="239">
        <v>0.744179</v>
      </c>
      <c r="R19" s="131"/>
      <c r="S19" s="131"/>
    </row>
    <row r="20" spans="1:19" s="132" customFormat="1" ht="12.75" customHeight="1">
      <c r="A20" s="237" t="s">
        <v>537</v>
      </c>
      <c r="B20" s="238" t="s">
        <v>530</v>
      </c>
      <c r="C20" s="238" t="s">
        <v>538</v>
      </c>
      <c r="D20" s="196"/>
      <c r="E20" s="239">
        <v>220890</v>
      </c>
      <c r="F20" s="196"/>
      <c r="G20" s="239">
        <v>0.156</v>
      </c>
      <c r="H20" s="196"/>
      <c r="I20" s="240">
        <v>34458.84</v>
      </c>
      <c r="J20" s="196"/>
      <c r="K20" s="239">
        <v>0.4475</v>
      </c>
      <c r="L20" s="196"/>
      <c r="M20" s="240">
        <v>98848.28</v>
      </c>
      <c r="N20" s="196"/>
      <c r="O20" s="239">
        <v>1.398401</v>
      </c>
      <c r="P20" s="196"/>
      <c r="Q20" s="239">
        <v>0.664117</v>
      </c>
      <c r="R20" s="131"/>
      <c r="S20" s="131"/>
    </row>
    <row r="21" spans="1:19" s="132" customFormat="1" ht="12.75" customHeight="1">
      <c r="A21" s="241" t="s">
        <v>539</v>
      </c>
      <c r="B21" s="238" t="s">
        <v>530</v>
      </c>
      <c r="C21" s="238" t="s">
        <v>540</v>
      </c>
      <c r="D21" s="196"/>
      <c r="E21" s="239">
        <v>219316</v>
      </c>
      <c r="F21" s="196"/>
      <c r="G21" s="239">
        <v>0.096</v>
      </c>
      <c r="H21" s="196"/>
      <c r="I21" s="240">
        <v>21054.34</v>
      </c>
      <c r="J21" s="196"/>
      <c r="K21" s="239">
        <v>0.3173</v>
      </c>
      <c r="L21" s="196"/>
      <c r="M21" s="240">
        <v>69588.97</v>
      </c>
      <c r="N21" s="196"/>
      <c r="O21" s="239">
        <v>0.237672</v>
      </c>
      <c r="P21" s="196"/>
      <c r="Q21" s="239">
        <v>0.467537</v>
      </c>
      <c r="R21" s="131"/>
      <c r="S21" s="131"/>
    </row>
    <row r="22" spans="1:19" s="132" customFormat="1" ht="12.75" customHeight="1">
      <c r="A22" s="237" t="s">
        <v>541</v>
      </c>
      <c r="B22" s="238" t="s">
        <v>530</v>
      </c>
      <c r="C22" s="238" t="s">
        <v>542</v>
      </c>
      <c r="D22" s="196"/>
      <c r="E22" s="239">
        <v>794789</v>
      </c>
      <c r="F22" s="196"/>
      <c r="G22" s="239">
        <v>0.125</v>
      </c>
      <c r="H22" s="196"/>
      <c r="I22" s="240">
        <v>99348.63</v>
      </c>
      <c r="J22" s="196"/>
      <c r="K22" s="239">
        <v>0.1169</v>
      </c>
      <c r="L22" s="196"/>
      <c r="M22" s="240">
        <v>92910.83</v>
      </c>
      <c r="N22" s="196"/>
      <c r="O22" s="239">
        <v>3.964338</v>
      </c>
      <c r="P22" s="196"/>
      <c r="Q22" s="239">
        <v>0.624226</v>
      </c>
      <c r="R22" s="131"/>
      <c r="S22" s="131"/>
    </row>
    <row r="23" spans="1:19" s="132" customFormat="1" ht="12.75" customHeight="1">
      <c r="A23" s="237" t="s">
        <v>543</v>
      </c>
      <c r="B23" s="238" t="s">
        <v>530</v>
      </c>
      <c r="C23" s="238" t="s">
        <v>544</v>
      </c>
      <c r="D23" s="196"/>
      <c r="E23" s="239">
        <v>260054</v>
      </c>
      <c r="F23" s="196"/>
      <c r="G23" s="239">
        <v>0.14</v>
      </c>
      <c r="H23" s="196"/>
      <c r="I23" s="240">
        <v>36407.56</v>
      </c>
      <c r="J23" s="196"/>
      <c r="K23" s="239">
        <v>0.3807</v>
      </c>
      <c r="L23" s="196"/>
      <c r="M23" s="240">
        <v>99002.56</v>
      </c>
      <c r="N23" s="196"/>
      <c r="O23" s="239">
        <v>0.675694</v>
      </c>
      <c r="P23" s="196"/>
      <c r="Q23" s="239">
        <v>0.665153</v>
      </c>
      <c r="R23" s="131"/>
      <c r="S23" s="131"/>
    </row>
    <row r="24" spans="1:19" s="132" customFormat="1" ht="12.75" customHeight="1">
      <c r="A24" s="237" t="s">
        <v>545</v>
      </c>
      <c r="B24" s="238" t="s">
        <v>530</v>
      </c>
      <c r="C24" s="238" t="s">
        <v>546</v>
      </c>
      <c r="D24" s="196"/>
      <c r="E24" s="239">
        <v>285532</v>
      </c>
      <c r="F24" s="196"/>
      <c r="G24" s="239">
        <v>0.281</v>
      </c>
      <c r="H24" s="196"/>
      <c r="I24" s="240">
        <v>80234.49</v>
      </c>
      <c r="J24" s="196"/>
      <c r="K24" s="239">
        <v>0.4493</v>
      </c>
      <c r="L24" s="196"/>
      <c r="M24" s="240">
        <v>128289.53</v>
      </c>
      <c r="N24" s="196"/>
      <c r="O24" s="239">
        <v>0.917579</v>
      </c>
      <c r="P24" s="196"/>
      <c r="Q24" s="239">
        <v>0.861919</v>
      </c>
      <c r="R24" s="131"/>
      <c r="S24" s="131"/>
    </row>
    <row r="25" spans="1:19" s="132" customFormat="1" ht="12.75" customHeight="1">
      <c r="A25" s="237" t="s">
        <v>547</v>
      </c>
      <c r="B25" s="238" t="s">
        <v>533</v>
      </c>
      <c r="C25" s="238" t="s">
        <v>548</v>
      </c>
      <c r="D25" s="196"/>
      <c r="E25" s="239">
        <v>45912</v>
      </c>
      <c r="F25" s="196"/>
      <c r="G25" s="239">
        <v>0.0707</v>
      </c>
      <c r="H25" s="196"/>
      <c r="I25" s="240">
        <v>3245.98</v>
      </c>
      <c r="J25" s="196"/>
      <c r="K25" s="239">
        <v>0</v>
      </c>
      <c r="L25" s="196"/>
      <c r="M25" s="239">
        <v>0</v>
      </c>
      <c r="N25" s="196"/>
      <c r="O25" s="239">
        <v>1.173139</v>
      </c>
      <c r="P25" s="196"/>
      <c r="Q25" s="239">
        <v>0</v>
      </c>
      <c r="R25" s="131"/>
      <c r="S25" s="131"/>
    </row>
    <row r="26" spans="1:19" s="132" customFormat="1" ht="12.75" customHeight="1">
      <c r="A26" s="237" t="s">
        <v>547</v>
      </c>
      <c r="B26" s="238" t="s">
        <v>530</v>
      </c>
      <c r="C26" s="238" t="s">
        <v>548</v>
      </c>
      <c r="D26" s="196"/>
      <c r="E26" s="239">
        <v>131238</v>
      </c>
      <c r="F26" s="196"/>
      <c r="G26" s="239">
        <v>0.0707</v>
      </c>
      <c r="H26" s="196"/>
      <c r="I26" s="240">
        <v>9278.53</v>
      </c>
      <c r="J26" s="196"/>
      <c r="K26" s="239">
        <v>0</v>
      </c>
      <c r="L26" s="196"/>
      <c r="M26" s="239">
        <v>0</v>
      </c>
      <c r="N26" s="196"/>
      <c r="O26" s="239">
        <v>3.353381</v>
      </c>
      <c r="P26" s="196"/>
      <c r="Q26" s="239">
        <v>0</v>
      </c>
      <c r="R26" s="131"/>
      <c r="S26" s="131"/>
    </row>
    <row r="27" spans="1:19" s="132" customFormat="1" ht="12.75" customHeight="1">
      <c r="A27" s="237" t="s">
        <v>549</v>
      </c>
      <c r="B27" s="238" t="s">
        <v>533</v>
      </c>
      <c r="C27" s="238" t="s">
        <v>550</v>
      </c>
      <c r="D27" s="196"/>
      <c r="E27" s="239">
        <v>291589</v>
      </c>
      <c r="F27" s="196"/>
      <c r="G27" s="239">
        <v>0.1641</v>
      </c>
      <c r="H27" s="196"/>
      <c r="I27" s="240">
        <v>47849.75</v>
      </c>
      <c r="J27" s="196"/>
      <c r="K27" s="239">
        <v>0</v>
      </c>
      <c r="L27" s="196"/>
      <c r="M27" s="239">
        <v>0</v>
      </c>
      <c r="N27" s="196"/>
      <c r="O27" s="239">
        <v>1.481011</v>
      </c>
      <c r="P27" s="196"/>
      <c r="Q27" s="239">
        <v>0</v>
      </c>
      <c r="R27" s="131"/>
      <c r="S27" s="131"/>
    </row>
    <row r="28" spans="1:19" s="132" customFormat="1" ht="12.75" customHeight="1">
      <c r="A28" s="237" t="s">
        <v>551</v>
      </c>
      <c r="B28" s="238" t="s">
        <v>533</v>
      </c>
      <c r="C28" s="238" t="s">
        <v>552</v>
      </c>
      <c r="D28" s="196"/>
      <c r="E28" s="239">
        <v>19784</v>
      </c>
      <c r="F28" s="196"/>
      <c r="G28" s="239">
        <v>1.2311</v>
      </c>
      <c r="H28" s="196"/>
      <c r="I28" s="240">
        <v>24356.08</v>
      </c>
      <c r="J28" s="196"/>
      <c r="K28" s="239">
        <v>0</v>
      </c>
      <c r="L28" s="196"/>
      <c r="M28" s="239">
        <v>0</v>
      </c>
      <c r="N28" s="196"/>
      <c r="O28" s="239">
        <v>5.515903</v>
      </c>
      <c r="P28" s="196"/>
      <c r="Q28" s="239">
        <v>0</v>
      </c>
      <c r="R28" s="131"/>
      <c r="S28" s="131"/>
    </row>
    <row r="29" spans="1:19" s="132" customFormat="1" ht="12.75" customHeight="1">
      <c r="A29" s="237" t="s">
        <v>553</v>
      </c>
      <c r="B29" s="238" t="s">
        <v>530</v>
      </c>
      <c r="C29" s="238" t="s">
        <v>554</v>
      </c>
      <c r="D29" s="196"/>
      <c r="E29" s="239">
        <v>7836234</v>
      </c>
      <c r="F29" s="196"/>
      <c r="G29" s="239">
        <v>0.25</v>
      </c>
      <c r="H29" s="196"/>
      <c r="I29" s="240">
        <v>1959058.5</v>
      </c>
      <c r="J29" s="196"/>
      <c r="K29" s="239">
        <v>0.3047</v>
      </c>
      <c r="L29" s="196"/>
      <c r="M29" s="240">
        <v>2387700.5</v>
      </c>
      <c r="N29" s="196"/>
      <c r="O29" s="239">
        <v>1.773083</v>
      </c>
      <c r="P29" s="196"/>
      <c r="Q29" s="239">
        <v>16.041876</v>
      </c>
      <c r="R29" s="131"/>
      <c r="S29" s="131"/>
    </row>
    <row r="30" spans="1:19" s="132" customFormat="1" ht="12.75" customHeight="1">
      <c r="A30" s="237" t="s">
        <v>553</v>
      </c>
      <c r="B30" s="238" t="s">
        <v>533</v>
      </c>
      <c r="C30" s="238" t="s">
        <v>554</v>
      </c>
      <c r="D30" s="196"/>
      <c r="E30" s="239">
        <v>147376</v>
      </c>
      <c r="F30" s="196"/>
      <c r="G30" s="239">
        <v>0.25</v>
      </c>
      <c r="H30" s="196"/>
      <c r="I30" s="240">
        <v>36844</v>
      </c>
      <c r="J30" s="196"/>
      <c r="K30" s="239">
        <v>0.3047</v>
      </c>
      <c r="L30" s="196"/>
      <c r="M30" s="240">
        <v>44905.47</v>
      </c>
      <c r="N30" s="196"/>
      <c r="O30" s="239">
        <v>0.033346</v>
      </c>
      <c r="P30" s="196"/>
      <c r="Q30" s="239">
        <v>0.301699</v>
      </c>
      <c r="R30" s="131"/>
      <c r="S30" s="131"/>
    </row>
    <row r="31" spans="1:19" s="132" customFormat="1" ht="12.75" customHeight="1">
      <c r="A31" s="237" t="s">
        <v>555</v>
      </c>
      <c r="B31" s="238" t="s">
        <v>533</v>
      </c>
      <c r="C31" s="238" t="s">
        <v>556</v>
      </c>
      <c r="D31" s="196"/>
      <c r="E31" s="239">
        <v>713994</v>
      </c>
      <c r="F31" s="196"/>
      <c r="G31" s="239">
        <v>0.2671</v>
      </c>
      <c r="H31" s="196"/>
      <c r="I31" s="240">
        <v>190707.8</v>
      </c>
      <c r="J31" s="196"/>
      <c r="K31" s="239">
        <v>0.301</v>
      </c>
      <c r="L31" s="196"/>
      <c r="M31" s="240">
        <v>214912.19</v>
      </c>
      <c r="N31" s="196"/>
      <c r="O31" s="239">
        <v>0.69757</v>
      </c>
      <c r="P31" s="196"/>
      <c r="Q31" s="239">
        <v>1.443897</v>
      </c>
      <c r="R31" s="131"/>
      <c r="S31" s="131"/>
    </row>
    <row r="32" spans="1:19" s="132" customFormat="1" ht="12.75" customHeight="1">
      <c r="A32" s="241" t="s">
        <v>555</v>
      </c>
      <c r="B32" s="238" t="s">
        <v>530</v>
      </c>
      <c r="C32" s="238" t="s">
        <v>556</v>
      </c>
      <c r="D32" s="196"/>
      <c r="E32" s="239">
        <v>1003001</v>
      </c>
      <c r="F32" s="196"/>
      <c r="G32" s="239">
        <v>0.2671</v>
      </c>
      <c r="H32" s="196"/>
      <c r="I32" s="240">
        <v>267901.57</v>
      </c>
      <c r="J32" s="196"/>
      <c r="K32" s="239">
        <v>0.301</v>
      </c>
      <c r="L32" s="196"/>
      <c r="M32" s="240">
        <v>301903.3</v>
      </c>
      <c r="N32" s="196"/>
      <c r="O32" s="239">
        <v>0.979929</v>
      </c>
      <c r="P32" s="196"/>
      <c r="Q32" s="239">
        <v>2.028351</v>
      </c>
      <c r="R32" s="131"/>
      <c r="S32" s="131"/>
    </row>
    <row r="33" spans="1:19" s="132" customFormat="1" ht="12.75" customHeight="1">
      <c r="A33" s="237" t="s">
        <v>557</v>
      </c>
      <c r="B33" s="238" t="s">
        <v>530</v>
      </c>
      <c r="C33" s="238" t="s">
        <v>558</v>
      </c>
      <c r="D33" s="196"/>
      <c r="E33" s="239">
        <v>4749245</v>
      </c>
      <c r="F33" s="196"/>
      <c r="G33" s="239">
        <v>0.233</v>
      </c>
      <c r="H33" s="196"/>
      <c r="I33" s="240">
        <v>1106574.09</v>
      </c>
      <c r="J33" s="196"/>
      <c r="K33" s="239">
        <v>0.3377</v>
      </c>
      <c r="L33" s="196"/>
      <c r="M33" s="240">
        <v>1603820.04</v>
      </c>
      <c r="N33" s="196"/>
      <c r="O33" s="239">
        <v>1.233044</v>
      </c>
      <c r="P33" s="196"/>
      <c r="Q33" s="239">
        <v>10.775339</v>
      </c>
      <c r="R33" s="131"/>
      <c r="S33" s="131"/>
    </row>
    <row r="34" spans="1:19" s="132" customFormat="1" ht="12.75" customHeight="1">
      <c r="A34" s="237" t="s">
        <v>557</v>
      </c>
      <c r="B34" s="238" t="s">
        <v>533</v>
      </c>
      <c r="C34" s="238" t="s">
        <v>558</v>
      </c>
      <c r="D34" s="196"/>
      <c r="E34" s="239">
        <v>2040000</v>
      </c>
      <c r="F34" s="196"/>
      <c r="G34" s="239">
        <v>0.233</v>
      </c>
      <c r="H34" s="196"/>
      <c r="I34" s="240">
        <v>475320</v>
      </c>
      <c r="J34" s="196"/>
      <c r="K34" s="239">
        <v>0.3377</v>
      </c>
      <c r="L34" s="196"/>
      <c r="M34" s="240">
        <v>688908</v>
      </c>
      <c r="N34" s="196"/>
      <c r="O34" s="239">
        <v>0.529644</v>
      </c>
      <c r="P34" s="196"/>
      <c r="Q34" s="239">
        <v>4.62846</v>
      </c>
      <c r="R34" s="131"/>
      <c r="S34" s="131"/>
    </row>
    <row r="35" spans="1:19" s="132" customFormat="1" ht="12.75" customHeight="1">
      <c r="A35" s="237" t="s">
        <v>559</v>
      </c>
      <c r="B35" s="238" t="s">
        <v>533</v>
      </c>
      <c r="C35" s="238" t="s">
        <v>560</v>
      </c>
      <c r="D35" s="196"/>
      <c r="E35" s="239">
        <v>1819124</v>
      </c>
      <c r="F35" s="196"/>
      <c r="G35" s="239">
        <v>0.494</v>
      </c>
      <c r="H35" s="196"/>
      <c r="I35" s="240">
        <v>898647.26</v>
      </c>
      <c r="J35" s="196"/>
      <c r="K35" s="239">
        <v>0.088</v>
      </c>
      <c r="L35" s="196"/>
      <c r="M35" s="240">
        <v>160082.91</v>
      </c>
      <c r="N35" s="196"/>
      <c r="O35" s="239">
        <v>1.678258</v>
      </c>
      <c r="P35" s="196"/>
      <c r="Q35" s="239">
        <v>1.075524</v>
      </c>
      <c r="R35" s="131"/>
      <c r="S35" s="131"/>
    </row>
    <row r="36" spans="1:19" s="132" customFormat="1" ht="12.75" customHeight="1">
      <c r="A36" s="237" t="s">
        <v>561</v>
      </c>
      <c r="B36" s="238" t="s">
        <v>533</v>
      </c>
      <c r="C36" s="238" t="s">
        <v>562</v>
      </c>
      <c r="D36" s="196"/>
      <c r="E36" s="239">
        <v>457921</v>
      </c>
      <c r="F36" s="196"/>
      <c r="G36" s="239">
        <v>0.3384</v>
      </c>
      <c r="H36" s="196"/>
      <c r="I36" s="240">
        <v>154960.47</v>
      </c>
      <c r="J36" s="196"/>
      <c r="K36" s="239">
        <v>0.05</v>
      </c>
      <c r="L36" s="196"/>
      <c r="M36" s="240">
        <v>22896.05</v>
      </c>
      <c r="N36" s="196"/>
      <c r="O36" s="239">
        <v>9.097557</v>
      </c>
      <c r="P36" s="196"/>
      <c r="Q36" s="239">
        <v>0.153828</v>
      </c>
      <c r="R36" s="131"/>
      <c r="S36" s="131"/>
    </row>
    <row r="37" spans="1:19" s="132" customFormat="1" ht="12.75" customHeight="1">
      <c r="A37" s="237" t="s">
        <v>563</v>
      </c>
      <c r="B37" s="238" t="s">
        <v>533</v>
      </c>
      <c r="C37" s="238" t="s">
        <v>564</v>
      </c>
      <c r="D37" s="196"/>
      <c r="E37" s="239">
        <v>29195</v>
      </c>
      <c r="F37" s="196"/>
      <c r="G37" s="239">
        <v>0.4052</v>
      </c>
      <c r="H37" s="196"/>
      <c r="I37" s="240">
        <v>11829.81</v>
      </c>
      <c r="J37" s="196"/>
      <c r="K37" s="239">
        <v>0.1644</v>
      </c>
      <c r="L37" s="196"/>
      <c r="M37" s="240">
        <v>4799.66</v>
      </c>
      <c r="N37" s="196"/>
      <c r="O37" s="239">
        <v>9.097623</v>
      </c>
      <c r="P37" s="196"/>
      <c r="Q37" s="239">
        <v>0.032247</v>
      </c>
      <c r="R37" s="131"/>
      <c r="S37" s="131"/>
    </row>
    <row r="38" spans="1:19" s="132" customFormat="1" ht="12.75" customHeight="1">
      <c r="A38" s="237" t="s">
        <v>565</v>
      </c>
      <c r="B38" s="238" t="s">
        <v>530</v>
      </c>
      <c r="C38" s="238" t="s">
        <v>566</v>
      </c>
      <c r="D38" s="196"/>
      <c r="E38" s="239">
        <v>3107093</v>
      </c>
      <c r="F38" s="196"/>
      <c r="G38" s="239">
        <v>0.3431</v>
      </c>
      <c r="H38" s="196"/>
      <c r="I38" s="240">
        <v>1066043.61</v>
      </c>
      <c r="J38" s="196"/>
      <c r="K38" s="239">
        <v>0.072</v>
      </c>
      <c r="L38" s="196"/>
      <c r="M38" s="240">
        <v>223710.7</v>
      </c>
      <c r="N38" s="196"/>
      <c r="O38" s="239">
        <v>8.81134</v>
      </c>
      <c r="P38" s="196"/>
      <c r="Q38" s="239">
        <v>1.503011</v>
      </c>
      <c r="R38" s="131"/>
      <c r="S38" s="131"/>
    </row>
    <row r="39" spans="1:19" s="132" customFormat="1" ht="12.75" customHeight="1">
      <c r="A39" s="237" t="s">
        <v>565</v>
      </c>
      <c r="B39" s="238" t="s">
        <v>533</v>
      </c>
      <c r="C39" s="238" t="s">
        <v>566</v>
      </c>
      <c r="D39" s="196"/>
      <c r="E39" s="239">
        <v>100926</v>
      </c>
      <c r="F39" s="196"/>
      <c r="G39" s="239">
        <v>0.3431</v>
      </c>
      <c r="H39" s="196"/>
      <c r="I39" s="240">
        <v>34627.71</v>
      </c>
      <c r="J39" s="196"/>
      <c r="K39" s="239">
        <v>0.072</v>
      </c>
      <c r="L39" s="196"/>
      <c r="M39" s="240">
        <v>7266.67</v>
      </c>
      <c r="N39" s="196"/>
      <c r="O39" s="239">
        <v>0.286214</v>
      </c>
      <c r="P39" s="196"/>
      <c r="Q39" s="239">
        <v>0.048821</v>
      </c>
      <c r="R39" s="131"/>
      <c r="S39" s="131"/>
    </row>
    <row r="40" spans="1:19" s="132" customFormat="1" ht="12.75" customHeight="1">
      <c r="A40" s="237" t="s">
        <v>567</v>
      </c>
      <c r="B40" s="238" t="s">
        <v>533</v>
      </c>
      <c r="C40" s="238" t="s">
        <v>568</v>
      </c>
      <c r="D40" s="196"/>
      <c r="E40" s="239">
        <v>157426</v>
      </c>
      <c r="F40" s="196"/>
      <c r="G40" s="239">
        <v>0.1</v>
      </c>
      <c r="H40" s="196"/>
      <c r="I40" s="240">
        <v>15742.6</v>
      </c>
      <c r="J40" s="196"/>
      <c r="K40" s="239">
        <v>0.061</v>
      </c>
      <c r="L40" s="196"/>
      <c r="M40" s="240">
        <v>9602.99</v>
      </c>
      <c r="N40" s="196"/>
      <c r="O40" s="239">
        <v>4.814801</v>
      </c>
      <c r="P40" s="196"/>
      <c r="Q40" s="239">
        <v>0.064518</v>
      </c>
      <c r="R40" s="131"/>
      <c r="S40" s="131"/>
    </row>
    <row r="41" spans="1:19" s="132" customFormat="1" ht="12.75" customHeight="1">
      <c r="A41" s="237" t="s">
        <v>569</v>
      </c>
      <c r="B41" s="238" t="s">
        <v>530</v>
      </c>
      <c r="C41" s="238" t="s">
        <v>570</v>
      </c>
      <c r="D41" s="196"/>
      <c r="E41" s="239">
        <v>187870</v>
      </c>
      <c r="F41" s="196"/>
      <c r="G41" s="239">
        <v>0.5495</v>
      </c>
      <c r="H41" s="196"/>
      <c r="I41" s="240">
        <v>103234.57</v>
      </c>
      <c r="J41" s="196"/>
      <c r="K41" s="239">
        <v>0</v>
      </c>
      <c r="L41" s="196"/>
      <c r="M41" s="239">
        <v>0</v>
      </c>
      <c r="N41" s="196"/>
      <c r="O41" s="239">
        <v>9.097565</v>
      </c>
      <c r="P41" s="196"/>
      <c r="Q41" s="239">
        <v>0</v>
      </c>
      <c r="R41" s="131"/>
      <c r="S41" s="131"/>
    </row>
    <row r="42" spans="1:19" s="132" customFormat="1" ht="12.75" customHeight="1">
      <c r="A42" s="237" t="s">
        <v>571</v>
      </c>
      <c r="B42" s="238" t="s">
        <v>530</v>
      </c>
      <c r="C42" s="238" t="s">
        <v>572</v>
      </c>
      <c r="D42" s="196"/>
      <c r="E42" s="239">
        <v>43520</v>
      </c>
      <c r="F42" s="196"/>
      <c r="G42" s="239">
        <v>0.2411</v>
      </c>
      <c r="H42" s="196"/>
      <c r="I42" s="240">
        <v>10492.67</v>
      </c>
      <c r="J42" s="196"/>
      <c r="K42" s="239">
        <v>0</v>
      </c>
      <c r="L42" s="196"/>
      <c r="M42" s="239">
        <v>0</v>
      </c>
      <c r="N42" s="196"/>
      <c r="O42" s="239">
        <v>9.097808</v>
      </c>
      <c r="P42" s="196"/>
      <c r="Q42" s="239">
        <v>0</v>
      </c>
      <c r="R42" s="131"/>
      <c r="S42" s="131"/>
    </row>
    <row r="43" spans="1:19" s="132" customFormat="1" ht="12.75" customHeight="1">
      <c r="A43" s="237" t="s">
        <v>573</v>
      </c>
      <c r="B43" s="238" t="s">
        <v>530</v>
      </c>
      <c r="C43" s="238" t="s">
        <v>574</v>
      </c>
      <c r="D43" s="196"/>
      <c r="E43" s="239">
        <v>11842</v>
      </c>
      <c r="F43" s="196"/>
      <c r="G43" s="239">
        <v>1.115</v>
      </c>
      <c r="H43" s="196"/>
      <c r="I43" s="240">
        <v>13203.83</v>
      </c>
      <c r="J43" s="196"/>
      <c r="K43" s="239">
        <v>0</v>
      </c>
      <c r="L43" s="196"/>
      <c r="M43" s="239">
        <v>0</v>
      </c>
      <c r="N43" s="196"/>
      <c r="O43" s="239">
        <v>4.011586</v>
      </c>
      <c r="P43" s="196"/>
      <c r="Q43" s="239">
        <v>0</v>
      </c>
      <c r="R43" s="131"/>
      <c r="S43" s="131"/>
    </row>
    <row r="44" spans="1:19" s="132" customFormat="1" ht="12.75" customHeight="1">
      <c r="A44" s="237" t="s">
        <v>575</v>
      </c>
      <c r="B44" s="238" t="s">
        <v>530</v>
      </c>
      <c r="C44" s="238" t="s">
        <v>576</v>
      </c>
      <c r="D44" s="196"/>
      <c r="E44" s="239">
        <v>6578</v>
      </c>
      <c r="F44" s="196"/>
      <c r="G44" s="239">
        <v>0.839</v>
      </c>
      <c r="H44" s="196"/>
      <c r="I44" s="240">
        <v>5518.94</v>
      </c>
      <c r="J44" s="196"/>
      <c r="K44" s="239">
        <v>0.6206</v>
      </c>
      <c r="L44" s="196"/>
      <c r="M44" s="240">
        <v>4082.31</v>
      </c>
      <c r="N44" s="196"/>
      <c r="O44" s="239">
        <v>0.004297</v>
      </c>
      <c r="P44" s="196"/>
      <c r="Q44" s="239">
        <v>0.027427</v>
      </c>
      <c r="R44" s="131"/>
      <c r="S44" s="131"/>
    </row>
    <row r="45" spans="1:19" s="132" customFormat="1" ht="12.75" customHeight="1">
      <c r="A45" s="237" t="s">
        <v>577</v>
      </c>
      <c r="B45" s="238" t="s">
        <v>533</v>
      </c>
      <c r="C45" s="238" t="s">
        <v>578</v>
      </c>
      <c r="D45" s="196"/>
      <c r="E45" s="239">
        <v>393697</v>
      </c>
      <c r="F45" s="196"/>
      <c r="G45" s="239">
        <v>0.7</v>
      </c>
      <c r="H45" s="196"/>
      <c r="I45" s="240">
        <v>275587.9</v>
      </c>
      <c r="J45" s="196"/>
      <c r="K45" s="239">
        <v>0.5556</v>
      </c>
      <c r="L45" s="196"/>
      <c r="M45" s="240">
        <v>218738.05</v>
      </c>
      <c r="N45" s="196"/>
      <c r="O45" s="239">
        <v>0.775339</v>
      </c>
      <c r="P45" s="196"/>
      <c r="Q45" s="239">
        <v>1.469602</v>
      </c>
      <c r="R45" s="131"/>
      <c r="S45" s="131"/>
    </row>
    <row r="46" spans="1:19" s="132" customFormat="1" ht="12.75" customHeight="1">
      <c r="A46" s="237" t="s">
        <v>579</v>
      </c>
      <c r="B46" s="238" t="s">
        <v>533</v>
      </c>
      <c r="C46" s="238" t="s">
        <v>580</v>
      </c>
      <c r="D46" s="196"/>
      <c r="E46" s="239">
        <v>20364</v>
      </c>
      <c r="F46" s="196"/>
      <c r="G46" s="239">
        <v>0.5317</v>
      </c>
      <c r="H46" s="196"/>
      <c r="I46" s="240">
        <v>10827.54</v>
      </c>
      <c r="J46" s="196"/>
      <c r="K46" s="239">
        <v>0.0599</v>
      </c>
      <c r="L46" s="196"/>
      <c r="M46" s="240">
        <v>1219.8</v>
      </c>
      <c r="N46" s="196"/>
      <c r="O46" s="239">
        <v>0.185713</v>
      </c>
      <c r="P46" s="196"/>
      <c r="Q46" s="239">
        <v>0.008195</v>
      </c>
      <c r="R46" s="131"/>
      <c r="S46" s="131"/>
    </row>
    <row r="47" spans="1:19" s="132" customFormat="1" ht="12.75" customHeight="1">
      <c r="A47" s="237" t="s">
        <v>581</v>
      </c>
      <c r="B47" s="238" t="s">
        <v>530</v>
      </c>
      <c r="C47" s="238" t="s">
        <v>582</v>
      </c>
      <c r="D47" s="196"/>
      <c r="E47" s="239">
        <v>10154</v>
      </c>
      <c r="F47" s="196"/>
      <c r="G47" s="239">
        <v>0.163</v>
      </c>
      <c r="H47" s="196"/>
      <c r="I47" s="240">
        <v>1655.1</v>
      </c>
      <c r="J47" s="196"/>
      <c r="K47" s="239">
        <v>0.0455</v>
      </c>
      <c r="L47" s="196"/>
      <c r="M47" s="239">
        <v>462.01</v>
      </c>
      <c r="N47" s="196"/>
      <c r="O47" s="239">
        <v>0.06476</v>
      </c>
      <c r="P47" s="196"/>
      <c r="Q47" s="239">
        <v>0.003104</v>
      </c>
      <c r="R47" s="131"/>
      <c r="S47" s="131"/>
    </row>
    <row r="48" spans="1:19" s="132" customFormat="1" ht="12.75" customHeight="1">
      <c r="A48" s="237" t="s">
        <v>583</v>
      </c>
      <c r="B48" s="238" t="s">
        <v>533</v>
      </c>
      <c r="C48" s="238" t="s">
        <v>584</v>
      </c>
      <c r="D48" s="196"/>
      <c r="E48" s="239">
        <v>58</v>
      </c>
      <c r="F48" s="196"/>
      <c r="G48" s="239">
        <v>922.51</v>
      </c>
      <c r="H48" s="196"/>
      <c r="I48" s="240">
        <v>53505.58</v>
      </c>
      <c r="J48" s="196"/>
      <c r="K48" s="240">
        <v>1139.2015</v>
      </c>
      <c r="L48" s="196"/>
      <c r="M48" s="240">
        <v>66073.69</v>
      </c>
      <c r="N48" s="196"/>
      <c r="O48" s="239">
        <v>0.041832</v>
      </c>
      <c r="P48" s="196"/>
      <c r="Q48" s="239">
        <v>0.443919</v>
      </c>
      <c r="R48" s="131"/>
      <c r="S48" s="131"/>
    </row>
    <row r="49" spans="1:19" s="132" customFormat="1" ht="12.75" customHeight="1">
      <c r="A49" s="237" t="s">
        <v>585</v>
      </c>
      <c r="B49" s="238" t="s">
        <v>533</v>
      </c>
      <c r="C49" s="238" t="s">
        <v>586</v>
      </c>
      <c r="D49" s="196"/>
      <c r="E49" s="239">
        <v>52422</v>
      </c>
      <c r="F49" s="196"/>
      <c r="G49" s="239">
        <v>4.367</v>
      </c>
      <c r="H49" s="196"/>
      <c r="I49" s="240">
        <v>228926.87</v>
      </c>
      <c r="J49" s="196"/>
      <c r="K49" s="239">
        <v>0</v>
      </c>
      <c r="L49" s="196"/>
      <c r="M49" s="239">
        <v>0</v>
      </c>
      <c r="N49" s="196"/>
      <c r="O49" s="239">
        <v>1.463116</v>
      </c>
      <c r="P49" s="196"/>
      <c r="Q49" s="239">
        <v>0</v>
      </c>
      <c r="R49" s="131"/>
      <c r="S49" s="131"/>
    </row>
    <row r="50" spans="1:19" s="132" customFormat="1" ht="12.75" customHeight="1">
      <c r="A50" s="237" t="s">
        <v>587</v>
      </c>
      <c r="B50" s="238" t="s">
        <v>530</v>
      </c>
      <c r="C50" s="238" t="s">
        <v>588</v>
      </c>
      <c r="D50" s="196"/>
      <c r="E50" s="239">
        <v>375582</v>
      </c>
      <c r="F50" s="196"/>
      <c r="G50" s="239">
        <v>0.6071</v>
      </c>
      <c r="H50" s="196"/>
      <c r="I50" s="240">
        <v>228003.19</v>
      </c>
      <c r="J50" s="196"/>
      <c r="K50" s="239">
        <v>0.6021</v>
      </c>
      <c r="L50" s="196"/>
      <c r="M50" s="240">
        <v>226137.92</v>
      </c>
      <c r="N50" s="196"/>
      <c r="O50" s="239">
        <v>0.278957</v>
      </c>
      <c r="P50" s="196"/>
      <c r="Q50" s="239">
        <v>1.519318</v>
      </c>
      <c r="R50" s="131"/>
      <c r="S50" s="131"/>
    </row>
    <row r="51" spans="1:19" s="132" customFormat="1" ht="12.75" customHeight="1">
      <c r="A51" s="237" t="s">
        <v>589</v>
      </c>
      <c r="B51" s="238" t="s">
        <v>530</v>
      </c>
      <c r="C51" s="238" t="s">
        <v>590</v>
      </c>
      <c r="D51" s="196"/>
      <c r="E51" s="239">
        <v>706554</v>
      </c>
      <c r="F51" s="196"/>
      <c r="G51" s="239">
        <v>0.09</v>
      </c>
      <c r="H51" s="196"/>
      <c r="I51" s="240">
        <v>63589.86</v>
      </c>
      <c r="J51" s="196"/>
      <c r="K51" s="239">
        <v>0.08</v>
      </c>
      <c r="L51" s="196"/>
      <c r="M51" s="240">
        <v>56524.32</v>
      </c>
      <c r="N51" s="196"/>
      <c r="O51" s="239">
        <v>1.823166</v>
      </c>
      <c r="P51" s="196"/>
      <c r="Q51" s="239">
        <v>0.379761</v>
      </c>
      <c r="R51" s="131"/>
      <c r="S51" s="131"/>
    </row>
    <row r="52" spans="1:19" s="132" customFormat="1" ht="12.75" customHeight="1">
      <c r="A52" s="237" t="s">
        <v>589</v>
      </c>
      <c r="B52" s="238" t="s">
        <v>533</v>
      </c>
      <c r="C52" s="238" t="s">
        <v>590</v>
      </c>
      <c r="D52" s="196"/>
      <c r="E52" s="239">
        <v>391116</v>
      </c>
      <c r="F52" s="196"/>
      <c r="G52" s="239">
        <v>0.09</v>
      </c>
      <c r="H52" s="196"/>
      <c r="I52" s="240">
        <v>35200.44</v>
      </c>
      <c r="J52" s="196"/>
      <c r="K52" s="239">
        <v>0.08</v>
      </c>
      <c r="L52" s="196"/>
      <c r="M52" s="240">
        <v>31289.28</v>
      </c>
      <c r="N52" s="196"/>
      <c r="O52" s="239">
        <v>1.009221</v>
      </c>
      <c r="P52" s="196"/>
      <c r="Q52" s="239">
        <v>0.210218</v>
      </c>
      <c r="R52" s="131"/>
      <c r="S52" s="131"/>
    </row>
    <row r="53" spans="1:19" s="132" customFormat="1" ht="12.75" customHeight="1">
      <c r="A53" s="237" t="s">
        <v>591</v>
      </c>
      <c r="B53" s="238" t="s">
        <v>533</v>
      </c>
      <c r="C53" s="238" t="s">
        <v>592</v>
      </c>
      <c r="D53" s="196"/>
      <c r="E53" s="239">
        <v>914419</v>
      </c>
      <c r="F53" s="196"/>
      <c r="G53" s="239">
        <v>0.3243</v>
      </c>
      <c r="H53" s="196"/>
      <c r="I53" s="240">
        <v>296537.4</v>
      </c>
      <c r="J53" s="196"/>
      <c r="K53" s="239">
        <v>0.32</v>
      </c>
      <c r="L53" s="196"/>
      <c r="M53" s="240">
        <v>292614.08</v>
      </c>
      <c r="N53" s="196"/>
      <c r="O53" s="239">
        <v>9.999997</v>
      </c>
      <c r="P53" s="196"/>
      <c r="Q53" s="239">
        <v>1.965941</v>
      </c>
      <c r="R53" s="131"/>
      <c r="S53" s="131"/>
    </row>
    <row r="54" spans="1:19" s="132" customFormat="1" ht="12.75" customHeight="1">
      <c r="A54" s="237" t="s">
        <v>593</v>
      </c>
      <c r="B54" s="238" t="s">
        <v>530</v>
      </c>
      <c r="C54" s="238" t="s">
        <v>594</v>
      </c>
      <c r="D54" s="196"/>
      <c r="E54" s="239">
        <v>76755</v>
      </c>
      <c r="F54" s="196"/>
      <c r="G54" s="239">
        <v>0.75</v>
      </c>
      <c r="H54" s="196"/>
      <c r="I54" s="240">
        <v>57566.25</v>
      </c>
      <c r="J54" s="196"/>
      <c r="K54" s="239">
        <v>0.7588</v>
      </c>
      <c r="L54" s="196"/>
      <c r="M54" s="240">
        <v>58241.69</v>
      </c>
      <c r="N54" s="196"/>
      <c r="O54" s="239">
        <v>1.914436</v>
      </c>
      <c r="P54" s="196"/>
      <c r="Q54" s="239">
        <v>0.391299</v>
      </c>
      <c r="R54" s="131"/>
      <c r="S54" s="131"/>
    </row>
    <row r="55" spans="1:19" s="132" customFormat="1" ht="12.75" customHeight="1">
      <c r="A55" s="237" t="s">
        <v>593</v>
      </c>
      <c r="B55" s="238" t="s">
        <v>533</v>
      </c>
      <c r="C55" s="238" t="s">
        <v>594</v>
      </c>
      <c r="D55" s="196"/>
      <c r="E55" s="239">
        <v>43111</v>
      </c>
      <c r="F55" s="196"/>
      <c r="G55" s="239">
        <v>0.75</v>
      </c>
      <c r="H55" s="196"/>
      <c r="I55" s="240">
        <v>32333.25</v>
      </c>
      <c r="J55" s="196"/>
      <c r="K55" s="239">
        <v>0.7588</v>
      </c>
      <c r="L55" s="196"/>
      <c r="M55" s="240">
        <v>32712.63</v>
      </c>
      <c r="N55" s="196"/>
      <c r="O55" s="239">
        <v>1.075282</v>
      </c>
      <c r="P55" s="196"/>
      <c r="Q55" s="239">
        <v>0.219781</v>
      </c>
      <c r="R55" s="131"/>
      <c r="S55" s="131"/>
    </row>
    <row r="56" spans="1:19" s="132" customFormat="1" ht="12.75" customHeight="1">
      <c r="A56" s="237" t="s">
        <v>595</v>
      </c>
      <c r="B56" s="238" t="s">
        <v>533</v>
      </c>
      <c r="C56" s="238" t="s">
        <v>596</v>
      </c>
      <c r="D56" s="196"/>
      <c r="E56" s="239">
        <v>1576417</v>
      </c>
      <c r="F56" s="196"/>
      <c r="G56" s="239">
        <v>0.349</v>
      </c>
      <c r="H56" s="196"/>
      <c r="I56" s="240">
        <v>550169.53</v>
      </c>
      <c r="J56" s="196"/>
      <c r="K56" s="239">
        <v>0.03</v>
      </c>
      <c r="L56" s="196"/>
      <c r="M56" s="240">
        <v>47292.51</v>
      </c>
      <c r="N56" s="196"/>
      <c r="O56" s="239">
        <v>1.678259</v>
      </c>
      <c r="P56" s="196"/>
      <c r="Q56" s="239">
        <v>0.317737</v>
      </c>
      <c r="R56" s="131"/>
      <c r="S56" s="131"/>
    </row>
    <row r="57" spans="1:19" s="132" customFormat="1" ht="12.75" customHeight="1">
      <c r="A57" s="237" t="s">
        <v>597</v>
      </c>
      <c r="B57" s="238" t="s">
        <v>530</v>
      </c>
      <c r="C57" s="238" t="s">
        <v>598</v>
      </c>
      <c r="D57" s="196"/>
      <c r="E57" s="239">
        <v>679198</v>
      </c>
      <c r="F57" s="196"/>
      <c r="G57" s="239">
        <v>0.023</v>
      </c>
      <c r="H57" s="196"/>
      <c r="I57" s="240">
        <v>15621.55</v>
      </c>
      <c r="J57" s="196"/>
      <c r="K57" s="239">
        <v>0.0351</v>
      </c>
      <c r="L57" s="196"/>
      <c r="M57" s="240">
        <v>23839.85</v>
      </c>
      <c r="N57" s="196"/>
      <c r="O57" s="239">
        <v>0.178755</v>
      </c>
      <c r="P57" s="196"/>
      <c r="Q57" s="239">
        <v>0.160169</v>
      </c>
      <c r="R57" s="131"/>
      <c r="S57" s="131"/>
    </row>
    <row r="58" spans="1:19" s="132" customFormat="1" ht="12.75" customHeight="1">
      <c r="A58" s="237" t="s">
        <v>599</v>
      </c>
      <c r="B58" s="238" t="s">
        <v>530</v>
      </c>
      <c r="C58" s="238" t="s">
        <v>600</v>
      </c>
      <c r="D58" s="196"/>
      <c r="E58" s="239">
        <v>2305339</v>
      </c>
      <c r="F58" s="196"/>
      <c r="G58" s="239">
        <v>0.013</v>
      </c>
      <c r="H58" s="196"/>
      <c r="I58" s="240">
        <v>29969.41</v>
      </c>
      <c r="J58" s="196"/>
      <c r="K58" s="239">
        <v>0.006</v>
      </c>
      <c r="L58" s="196"/>
      <c r="M58" s="240">
        <v>13832.03</v>
      </c>
      <c r="N58" s="196"/>
      <c r="O58" s="239">
        <v>0.876841</v>
      </c>
      <c r="P58" s="196"/>
      <c r="Q58" s="239">
        <v>0.092931</v>
      </c>
      <c r="R58" s="131"/>
      <c r="S58" s="131"/>
    </row>
    <row r="59" spans="1:19" s="132" customFormat="1" ht="12.75" customHeight="1">
      <c r="A59" s="237" t="s">
        <v>599</v>
      </c>
      <c r="B59" s="238" t="s">
        <v>533</v>
      </c>
      <c r="C59" s="238" t="s">
        <v>600</v>
      </c>
      <c r="D59" s="196"/>
      <c r="E59" s="239">
        <v>1544653</v>
      </c>
      <c r="F59" s="196"/>
      <c r="G59" s="239">
        <v>0.013</v>
      </c>
      <c r="H59" s="196"/>
      <c r="I59" s="240">
        <v>20080.49</v>
      </c>
      <c r="J59" s="196"/>
      <c r="K59" s="239">
        <v>0.006</v>
      </c>
      <c r="L59" s="196"/>
      <c r="M59" s="240">
        <v>9267.92</v>
      </c>
      <c r="N59" s="196"/>
      <c r="O59" s="239">
        <v>0.587513</v>
      </c>
      <c r="P59" s="196"/>
      <c r="Q59" s="239">
        <v>0.062267</v>
      </c>
      <c r="R59" s="131"/>
      <c r="S59" s="131"/>
    </row>
    <row r="60" spans="1:19" s="132" customFormat="1" ht="12.75" customHeight="1">
      <c r="A60" s="237" t="s">
        <v>601</v>
      </c>
      <c r="B60" s="238" t="s">
        <v>530</v>
      </c>
      <c r="C60" s="238" t="s">
        <v>602</v>
      </c>
      <c r="D60" s="196"/>
      <c r="E60" s="239">
        <v>1763240</v>
      </c>
      <c r="F60" s="196"/>
      <c r="G60" s="239">
        <v>0.016</v>
      </c>
      <c r="H60" s="196"/>
      <c r="I60" s="240">
        <v>28211.84</v>
      </c>
      <c r="J60" s="196"/>
      <c r="K60" s="239">
        <v>0.0484</v>
      </c>
      <c r="L60" s="196"/>
      <c r="M60" s="240">
        <v>85340.82</v>
      </c>
      <c r="N60" s="196"/>
      <c r="O60" s="239">
        <v>0.68873</v>
      </c>
      <c r="P60" s="196"/>
      <c r="Q60" s="239">
        <v>0.573366</v>
      </c>
      <c r="R60" s="131"/>
      <c r="S60" s="131"/>
    </row>
    <row r="61" spans="1:19" s="132" customFormat="1" ht="12.75" customHeight="1">
      <c r="A61" s="237" t="s">
        <v>601</v>
      </c>
      <c r="B61" s="238" t="s">
        <v>533</v>
      </c>
      <c r="C61" s="238" t="s">
        <v>602</v>
      </c>
      <c r="D61" s="196"/>
      <c r="E61" s="239">
        <v>787024</v>
      </c>
      <c r="F61" s="196"/>
      <c r="G61" s="239">
        <v>0.016</v>
      </c>
      <c r="H61" s="196"/>
      <c r="I61" s="240">
        <v>12592.38</v>
      </c>
      <c r="J61" s="196"/>
      <c r="K61" s="239">
        <v>0.0484</v>
      </c>
      <c r="L61" s="196"/>
      <c r="M61" s="240">
        <v>38091.96</v>
      </c>
      <c r="N61" s="196"/>
      <c r="O61" s="239">
        <v>0.307415</v>
      </c>
      <c r="P61" s="196"/>
      <c r="Q61" s="239">
        <v>0.255923</v>
      </c>
      <c r="R61" s="131"/>
      <c r="S61" s="131"/>
    </row>
    <row r="62" spans="1:19" s="132" customFormat="1" ht="12.75" customHeight="1">
      <c r="A62" s="237" t="s">
        <v>603</v>
      </c>
      <c r="B62" s="238" t="s">
        <v>533</v>
      </c>
      <c r="C62" s="238" t="s">
        <v>604</v>
      </c>
      <c r="D62" s="196"/>
      <c r="E62" s="239">
        <v>179818</v>
      </c>
      <c r="F62" s="196"/>
      <c r="G62" s="239">
        <v>0.05</v>
      </c>
      <c r="H62" s="196"/>
      <c r="I62" s="240">
        <v>8990.9</v>
      </c>
      <c r="J62" s="196"/>
      <c r="K62" s="239">
        <v>0.05</v>
      </c>
      <c r="L62" s="196"/>
      <c r="M62" s="240">
        <v>8990.9</v>
      </c>
      <c r="N62" s="196"/>
      <c r="O62" s="239">
        <v>1.096478</v>
      </c>
      <c r="P62" s="196"/>
      <c r="Q62" s="239">
        <v>0.060406</v>
      </c>
      <c r="R62" s="131"/>
      <c r="S62" s="131"/>
    </row>
    <row r="63" spans="1:19" s="132" customFormat="1" ht="12.75" customHeight="1">
      <c r="A63" s="237" t="s">
        <v>605</v>
      </c>
      <c r="B63" s="238" t="s">
        <v>530</v>
      </c>
      <c r="C63" s="238" t="s">
        <v>606</v>
      </c>
      <c r="D63" s="196"/>
      <c r="E63" s="239">
        <v>2052364</v>
      </c>
      <c r="F63" s="196"/>
      <c r="G63" s="239">
        <v>1.0245</v>
      </c>
      <c r="H63" s="196"/>
      <c r="I63" s="240">
        <v>2102646.92</v>
      </c>
      <c r="J63" s="196"/>
      <c r="K63" s="239">
        <v>0.8651</v>
      </c>
      <c r="L63" s="196"/>
      <c r="M63" s="240">
        <v>1775500.1</v>
      </c>
      <c r="N63" s="196"/>
      <c r="O63" s="239">
        <v>0.41767</v>
      </c>
      <c r="P63" s="196"/>
      <c r="Q63" s="239">
        <v>11.928779</v>
      </c>
      <c r="R63" s="131"/>
      <c r="S63" s="131"/>
    </row>
    <row r="64" spans="1:19" s="132" customFormat="1" ht="12.75" customHeight="1">
      <c r="A64" s="237" t="s">
        <v>605</v>
      </c>
      <c r="B64" s="238" t="s">
        <v>533</v>
      </c>
      <c r="C64" s="238" t="s">
        <v>606</v>
      </c>
      <c r="D64" s="196"/>
      <c r="E64" s="239">
        <v>887018</v>
      </c>
      <c r="F64" s="196"/>
      <c r="G64" s="239">
        <v>1.0245</v>
      </c>
      <c r="H64" s="196"/>
      <c r="I64" s="240">
        <v>908749.94</v>
      </c>
      <c r="J64" s="196"/>
      <c r="K64" s="239">
        <v>0.8651</v>
      </c>
      <c r="L64" s="196"/>
      <c r="M64" s="240">
        <v>767359.27</v>
      </c>
      <c r="N64" s="196"/>
      <c r="O64" s="239">
        <v>0.180514</v>
      </c>
      <c r="P64" s="196"/>
      <c r="Q64" s="239">
        <v>5.155539</v>
      </c>
      <c r="R64" s="131"/>
      <c r="S64" s="131"/>
    </row>
    <row r="65" spans="1:19" s="132" customFormat="1" ht="12.75" customHeight="1">
      <c r="A65" s="237" t="s">
        <v>607</v>
      </c>
      <c r="B65" s="238" t="s">
        <v>533</v>
      </c>
      <c r="C65" s="238" t="s">
        <v>608</v>
      </c>
      <c r="D65" s="196"/>
      <c r="E65" s="239">
        <v>15557</v>
      </c>
      <c r="F65" s="196"/>
      <c r="G65" s="239">
        <v>1.5779</v>
      </c>
      <c r="H65" s="196"/>
      <c r="I65" s="240">
        <v>24547.39</v>
      </c>
      <c r="J65" s="196"/>
      <c r="K65" s="239">
        <v>0.0781</v>
      </c>
      <c r="L65" s="196"/>
      <c r="M65" s="240">
        <v>1215</v>
      </c>
      <c r="N65" s="196"/>
      <c r="O65" s="239">
        <v>1.138544</v>
      </c>
      <c r="P65" s="196"/>
      <c r="Q65" s="239">
        <v>0.008163</v>
      </c>
      <c r="R65" s="131"/>
      <c r="S65" s="131"/>
    </row>
    <row r="66" spans="1:19" s="132" customFormat="1" ht="12.75" customHeight="1">
      <c r="A66" s="237" t="s">
        <v>609</v>
      </c>
      <c r="B66" s="238" t="s">
        <v>533</v>
      </c>
      <c r="C66" s="238" t="s">
        <v>610</v>
      </c>
      <c r="D66" s="196"/>
      <c r="E66" s="239">
        <v>438277</v>
      </c>
      <c r="F66" s="196"/>
      <c r="G66" s="239">
        <v>0.2</v>
      </c>
      <c r="H66" s="196"/>
      <c r="I66" s="240">
        <v>87655.4</v>
      </c>
      <c r="J66" s="196"/>
      <c r="K66" s="239">
        <v>0.2</v>
      </c>
      <c r="L66" s="196"/>
      <c r="M66" s="240">
        <v>87655.4</v>
      </c>
      <c r="N66" s="196"/>
      <c r="O66" s="239">
        <v>7.592562</v>
      </c>
      <c r="P66" s="196"/>
      <c r="Q66" s="239">
        <v>0.588917</v>
      </c>
      <c r="R66" s="131"/>
      <c r="S66" s="131"/>
    </row>
    <row r="67" spans="1:19" s="132" customFormat="1" ht="12.75" customHeight="1">
      <c r="A67" s="237" t="s">
        <v>611</v>
      </c>
      <c r="B67" s="238" t="s">
        <v>533</v>
      </c>
      <c r="C67" s="238" t="s">
        <v>612</v>
      </c>
      <c r="D67" s="196"/>
      <c r="E67" s="239">
        <v>102217</v>
      </c>
      <c r="F67" s="196"/>
      <c r="G67" s="239">
        <v>1.0412</v>
      </c>
      <c r="H67" s="196"/>
      <c r="I67" s="240">
        <v>106428.34</v>
      </c>
      <c r="J67" s="196"/>
      <c r="K67" s="239">
        <v>0.218</v>
      </c>
      <c r="L67" s="196"/>
      <c r="M67" s="240">
        <v>22283.31</v>
      </c>
      <c r="N67" s="196"/>
      <c r="O67" s="239">
        <v>0.286682</v>
      </c>
      <c r="P67" s="196"/>
      <c r="Q67" s="239">
        <v>0.149711</v>
      </c>
      <c r="R67" s="131"/>
      <c r="S67" s="131"/>
    </row>
    <row r="68" spans="1:19" s="132" customFormat="1" ht="12.75" customHeight="1">
      <c r="A68" s="237" t="s">
        <v>613</v>
      </c>
      <c r="B68" s="238" t="s">
        <v>530</v>
      </c>
      <c r="C68" s="238" t="s">
        <v>614</v>
      </c>
      <c r="D68" s="196"/>
      <c r="E68" s="239">
        <v>84867</v>
      </c>
      <c r="F68" s="196"/>
      <c r="G68" s="239">
        <v>1.1456</v>
      </c>
      <c r="H68" s="196"/>
      <c r="I68" s="240">
        <v>97223.64</v>
      </c>
      <c r="J68" s="196"/>
      <c r="K68" s="239">
        <v>0.7359</v>
      </c>
      <c r="L68" s="196"/>
      <c r="M68" s="240">
        <v>62453.63</v>
      </c>
      <c r="N68" s="196"/>
      <c r="O68" s="239">
        <v>2.811173</v>
      </c>
      <c r="P68" s="196"/>
      <c r="Q68" s="239">
        <v>0.419598</v>
      </c>
      <c r="R68" s="131"/>
      <c r="S68" s="131"/>
    </row>
    <row r="69" spans="1:19" s="132" customFormat="1" ht="12.75" customHeight="1">
      <c r="A69" s="237" t="s">
        <v>615</v>
      </c>
      <c r="B69" s="238" t="s">
        <v>530</v>
      </c>
      <c r="C69" s="238" t="s">
        <v>616</v>
      </c>
      <c r="D69" s="196"/>
      <c r="E69" s="239">
        <v>834770</v>
      </c>
      <c r="F69" s="196"/>
      <c r="G69" s="239">
        <v>0.6125</v>
      </c>
      <c r="H69" s="196"/>
      <c r="I69" s="240">
        <v>511296.63</v>
      </c>
      <c r="J69" s="196"/>
      <c r="K69" s="239">
        <v>0.3</v>
      </c>
      <c r="L69" s="196"/>
      <c r="M69" s="240">
        <v>250431</v>
      </c>
      <c r="N69" s="196"/>
      <c r="O69" s="239">
        <v>8.340006</v>
      </c>
      <c r="P69" s="196"/>
      <c r="Q69" s="239">
        <v>1.682532</v>
      </c>
      <c r="R69" s="131"/>
      <c r="S69" s="131"/>
    </row>
    <row r="70" spans="1:19" s="132" customFormat="1" ht="12.75" customHeight="1">
      <c r="A70" s="237" t="s">
        <v>617</v>
      </c>
      <c r="B70" s="238" t="s">
        <v>530</v>
      </c>
      <c r="C70" s="238" t="s">
        <v>618</v>
      </c>
      <c r="D70" s="196"/>
      <c r="E70" s="239">
        <v>171699</v>
      </c>
      <c r="F70" s="196"/>
      <c r="G70" s="239">
        <v>0.43</v>
      </c>
      <c r="H70" s="196"/>
      <c r="I70" s="240">
        <v>73830.57</v>
      </c>
      <c r="J70" s="196"/>
      <c r="K70" s="239">
        <v>0</v>
      </c>
      <c r="L70" s="196"/>
      <c r="M70" s="239">
        <v>0</v>
      </c>
      <c r="N70" s="196"/>
      <c r="O70" s="239">
        <v>9.097614</v>
      </c>
      <c r="P70" s="196"/>
      <c r="Q70" s="239">
        <v>0</v>
      </c>
      <c r="R70" s="131"/>
      <c r="S70" s="131"/>
    </row>
    <row r="71" spans="1:19" s="132" customFormat="1" ht="12.75" customHeight="1">
      <c r="A71" s="237" t="s">
        <v>619</v>
      </c>
      <c r="B71" s="238" t="s">
        <v>533</v>
      </c>
      <c r="C71" s="238" t="s">
        <v>620</v>
      </c>
      <c r="D71" s="196"/>
      <c r="E71" s="239">
        <v>9391</v>
      </c>
      <c r="F71" s="196"/>
      <c r="G71" s="239">
        <v>0.2907</v>
      </c>
      <c r="H71" s="196"/>
      <c r="I71" s="240">
        <v>2729.96</v>
      </c>
      <c r="J71" s="196"/>
      <c r="K71" s="239">
        <v>0.2471</v>
      </c>
      <c r="L71" s="196"/>
      <c r="M71" s="240">
        <v>2320.52</v>
      </c>
      <c r="N71" s="196"/>
      <c r="O71" s="239">
        <v>1.214285</v>
      </c>
      <c r="P71" s="196"/>
      <c r="Q71" s="239">
        <v>0.015591</v>
      </c>
      <c r="R71" s="131"/>
      <c r="S71" s="131"/>
    </row>
    <row r="72" spans="1:19" s="132" customFormat="1" ht="12.75" customHeight="1">
      <c r="A72" s="237" t="s">
        <v>621</v>
      </c>
      <c r="B72" s="238" t="s">
        <v>533</v>
      </c>
      <c r="C72" s="238" t="s">
        <v>622</v>
      </c>
      <c r="D72" s="196"/>
      <c r="E72" s="239">
        <v>10546</v>
      </c>
      <c r="F72" s="196"/>
      <c r="G72" s="239">
        <v>0.35</v>
      </c>
      <c r="H72" s="196"/>
      <c r="I72" s="240">
        <v>3691.1</v>
      </c>
      <c r="J72" s="196"/>
      <c r="K72" s="239">
        <v>0.5</v>
      </c>
      <c r="L72" s="196"/>
      <c r="M72" s="240">
        <v>5273</v>
      </c>
      <c r="N72" s="196"/>
      <c r="O72" s="239">
        <v>2.599605</v>
      </c>
      <c r="P72" s="196"/>
      <c r="Q72" s="239">
        <v>0.035427</v>
      </c>
      <c r="R72" s="131"/>
      <c r="S72" s="131"/>
    </row>
    <row r="73" spans="1:17" s="132" customFormat="1" ht="12.75">
      <c r="A73" s="151" t="s">
        <v>39</v>
      </c>
      <c r="B73" s="151"/>
      <c r="C73" s="160"/>
      <c r="D73" s="152">
        <v>603</v>
      </c>
      <c r="E73" s="148"/>
      <c r="F73" s="152">
        <v>614</v>
      </c>
      <c r="G73" s="148"/>
      <c r="H73" s="152">
        <v>625</v>
      </c>
      <c r="I73" s="153"/>
      <c r="J73" s="152">
        <v>636</v>
      </c>
      <c r="K73" s="153"/>
      <c r="L73" s="152">
        <v>647</v>
      </c>
      <c r="M73" s="153"/>
      <c r="N73" s="152">
        <v>658</v>
      </c>
      <c r="O73" s="153"/>
      <c r="P73" s="152">
        <v>669</v>
      </c>
      <c r="Q73" s="149"/>
    </row>
    <row r="74" spans="1:19" s="132" customFormat="1" ht="14.25" customHeight="1">
      <c r="A74" s="147" t="s">
        <v>463</v>
      </c>
      <c r="B74" s="147"/>
      <c r="C74" s="151"/>
      <c r="D74" s="152">
        <v>604</v>
      </c>
      <c r="E74" s="153"/>
      <c r="F74" s="154">
        <v>615</v>
      </c>
      <c r="G74" s="151"/>
      <c r="H74" s="154">
        <v>626</v>
      </c>
      <c r="I74" s="155"/>
      <c r="J74" s="156">
        <v>637</v>
      </c>
      <c r="K74" s="150"/>
      <c r="L74" s="157">
        <v>648</v>
      </c>
      <c r="M74" s="155"/>
      <c r="N74" s="158">
        <v>659</v>
      </c>
      <c r="O74" s="150"/>
      <c r="P74" s="156">
        <v>670</v>
      </c>
      <c r="Q74" s="159"/>
      <c r="R74" s="131"/>
      <c r="S74" s="131"/>
    </row>
    <row r="75" spans="1:19" s="132" customFormat="1" ht="15.75" customHeight="1">
      <c r="A75" s="237" t="s">
        <v>623</v>
      </c>
      <c r="B75" s="238" t="s">
        <v>533</v>
      </c>
      <c r="C75" s="238" t="s">
        <v>624</v>
      </c>
      <c r="D75" s="152"/>
      <c r="E75" s="239">
        <v>54500</v>
      </c>
      <c r="F75" s="154"/>
      <c r="G75" s="239">
        <v>2.75</v>
      </c>
      <c r="H75" s="154"/>
      <c r="I75" s="240">
        <v>149875</v>
      </c>
      <c r="J75" s="156"/>
      <c r="K75" s="239">
        <v>0.9496</v>
      </c>
      <c r="L75" s="157"/>
      <c r="M75" s="240">
        <v>51753.2</v>
      </c>
      <c r="N75" s="158"/>
      <c r="O75" s="239">
        <v>1.337012</v>
      </c>
      <c r="P75" s="156"/>
      <c r="Q75" s="239">
        <v>0.347706</v>
      </c>
      <c r="R75" s="131"/>
      <c r="S75" s="131"/>
    </row>
    <row r="76" spans="1:17" s="132" customFormat="1" ht="12.75">
      <c r="A76" s="147" t="s">
        <v>464</v>
      </c>
      <c r="B76" s="147"/>
      <c r="C76" s="160"/>
      <c r="D76" s="152">
        <v>605</v>
      </c>
      <c r="E76" s="150"/>
      <c r="F76" s="154">
        <v>616</v>
      </c>
      <c r="G76" s="161"/>
      <c r="H76" s="157">
        <v>627</v>
      </c>
      <c r="I76" s="162">
        <f>SUM(I17:I75)</f>
        <v>13034848.090000005</v>
      </c>
      <c r="J76" s="154">
        <v>638</v>
      </c>
      <c r="K76" s="151"/>
      <c r="L76" s="157">
        <v>649</v>
      </c>
      <c r="M76" s="162">
        <f>SUM(M17:M75)</f>
        <v>10510909.750000002</v>
      </c>
      <c r="N76" s="163">
        <v>660</v>
      </c>
      <c r="O76" s="151"/>
      <c r="P76" s="157">
        <v>671</v>
      </c>
      <c r="Q76" s="164">
        <f>SUM(Q17:Q75)</f>
        <v>70.61802899999998</v>
      </c>
    </row>
    <row r="77" spans="1:21" s="132" customFormat="1" ht="12.75" customHeight="1">
      <c r="A77" s="165" t="s">
        <v>465</v>
      </c>
      <c r="B77" s="165"/>
      <c r="C77" s="160"/>
      <c r="D77" s="152">
        <v>606</v>
      </c>
      <c r="E77" s="166"/>
      <c r="F77" s="154">
        <v>617</v>
      </c>
      <c r="G77" s="161"/>
      <c r="H77" s="157">
        <v>628</v>
      </c>
      <c r="I77" s="162"/>
      <c r="J77" s="154">
        <v>639</v>
      </c>
      <c r="K77" s="151"/>
      <c r="L77" s="157">
        <v>650</v>
      </c>
      <c r="M77" s="162"/>
      <c r="N77" s="163">
        <v>661</v>
      </c>
      <c r="O77" s="151"/>
      <c r="P77" s="157">
        <v>672</v>
      </c>
      <c r="Q77" s="167"/>
      <c r="R77" s="131"/>
      <c r="S77" s="131"/>
      <c r="T77" s="168"/>
      <c r="U77" s="168"/>
    </row>
    <row r="78" spans="1:21" s="132" customFormat="1" ht="12.75" customHeight="1">
      <c r="A78" s="147" t="s">
        <v>38</v>
      </c>
      <c r="B78" s="147"/>
      <c r="C78" s="160"/>
      <c r="D78" s="152">
        <v>607</v>
      </c>
      <c r="E78" s="166"/>
      <c r="F78" s="154">
        <v>618</v>
      </c>
      <c r="G78" s="161"/>
      <c r="H78" s="157">
        <v>629</v>
      </c>
      <c r="I78" s="151"/>
      <c r="J78" s="154">
        <v>640</v>
      </c>
      <c r="K78" s="151"/>
      <c r="L78" s="157">
        <v>651</v>
      </c>
      <c r="M78" s="169"/>
      <c r="N78" s="163">
        <v>662</v>
      </c>
      <c r="O78" s="151"/>
      <c r="P78" s="157">
        <v>673</v>
      </c>
      <c r="Q78" s="151"/>
      <c r="R78" s="131"/>
      <c r="S78" s="131"/>
      <c r="T78" s="168"/>
      <c r="U78" s="168"/>
    </row>
    <row r="79" spans="1:21" s="132" customFormat="1" ht="12.75">
      <c r="A79" s="147" t="s">
        <v>39</v>
      </c>
      <c r="B79" s="147"/>
      <c r="C79" s="160"/>
      <c r="D79" s="152">
        <v>608</v>
      </c>
      <c r="E79" s="151"/>
      <c r="F79" s="152">
        <v>619</v>
      </c>
      <c r="G79" s="151"/>
      <c r="H79" s="152">
        <v>630</v>
      </c>
      <c r="I79" s="170"/>
      <c r="J79" s="154">
        <v>641</v>
      </c>
      <c r="K79" s="151"/>
      <c r="L79" s="157">
        <v>652</v>
      </c>
      <c r="M79" s="170"/>
      <c r="N79" s="157">
        <v>663</v>
      </c>
      <c r="O79" s="151"/>
      <c r="P79" s="157">
        <v>674</v>
      </c>
      <c r="Q79" s="171"/>
      <c r="R79" s="131"/>
      <c r="S79" s="131"/>
      <c r="T79" s="168"/>
      <c r="U79" s="168"/>
    </row>
    <row r="80" spans="1:21" s="132" customFormat="1" ht="12.75">
      <c r="A80" s="147" t="s">
        <v>463</v>
      </c>
      <c r="B80" s="147"/>
      <c r="C80" s="160"/>
      <c r="D80" s="152">
        <v>609</v>
      </c>
      <c r="E80" s="150"/>
      <c r="F80" s="152">
        <v>620</v>
      </c>
      <c r="G80" s="150"/>
      <c r="H80" s="152">
        <v>631</v>
      </c>
      <c r="I80" s="150"/>
      <c r="J80" s="154">
        <v>642</v>
      </c>
      <c r="K80" s="150"/>
      <c r="L80" s="157">
        <v>653</v>
      </c>
      <c r="M80" s="150"/>
      <c r="N80" s="157">
        <v>664</v>
      </c>
      <c r="O80" s="150"/>
      <c r="P80" s="157">
        <v>675</v>
      </c>
      <c r="Q80" s="149"/>
      <c r="R80" s="131"/>
      <c r="S80" s="131"/>
      <c r="T80" s="168"/>
      <c r="U80" s="168"/>
    </row>
    <row r="81" spans="1:21" s="132" customFormat="1" ht="12.75">
      <c r="A81" s="232" t="s">
        <v>466</v>
      </c>
      <c r="B81" s="232"/>
      <c r="C81" s="206"/>
      <c r="D81" s="152">
        <v>610</v>
      </c>
      <c r="E81" s="172"/>
      <c r="F81" s="152">
        <v>621</v>
      </c>
      <c r="G81" s="173"/>
      <c r="H81" s="152">
        <v>632</v>
      </c>
      <c r="I81" s="174"/>
      <c r="J81" s="154">
        <v>643</v>
      </c>
      <c r="K81" s="175"/>
      <c r="L81" s="157">
        <v>654</v>
      </c>
      <c r="M81" s="176"/>
      <c r="N81" s="157">
        <v>665</v>
      </c>
      <c r="O81" s="177"/>
      <c r="P81" s="157">
        <v>676</v>
      </c>
      <c r="Q81" s="178"/>
      <c r="R81" s="168"/>
      <c r="S81" s="168"/>
      <c r="T81" s="131"/>
      <c r="U81" s="131"/>
    </row>
    <row r="82" spans="1:21" s="132" customFormat="1" ht="12.75">
      <c r="A82" s="242" t="s">
        <v>467</v>
      </c>
      <c r="B82" s="242"/>
      <c r="C82" s="242"/>
      <c r="D82" s="152">
        <v>611</v>
      </c>
      <c r="E82" s="179"/>
      <c r="F82" s="152">
        <v>622</v>
      </c>
      <c r="G82" s="180"/>
      <c r="H82" s="152">
        <v>633</v>
      </c>
      <c r="I82" s="174">
        <f>I76</f>
        <v>13034848.090000005</v>
      </c>
      <c r="J82" s="154">
        <v>644</v>
      </c>
      <c r="K82" s="175"/>
      <c r="L82" s="157">
        <v>655</v>
      </c>
      <c r="M82" s="176">
        <f>M76</f>
        <v>10510909.750000002</v>
      </c>
      <c r="N82" s="157">
        <v>666</v>
      </c>
      <c r="O82" s="177"/>
      <c r="P82" s="157">
        <v>677</v>
      </c>
      <c r="Q82" s="181">
        <v>70.62</v>
      </c>
      <c r="R82" s="168"/>
      <c r="S82" s="168"/>
      <c r="T82" s="131"/>
      <c r="U82" s="131"/>
    </row>
    <row r="83" spans="1:17" s="132" customFormat="1" ht="12.75">
      <c r="A83" s="123"/>
      <c r="B83" s="123"/>
      <c r="C83" s="123"/>
      <c r="D83" s="123"/>
      <c r="E83" s="123"/>
      <c r="F83" s="123"/>
      <c r="G83" s="123"/>
      <c r="H83" s="123"/>
      <c r="I83" s="182"/>
      <c r="J83" s="122"/>
      <c r="K83" s="122"/>
      <c r="L83" s="122"/>
      <c r="M83" s="182"/>
      <c r="N83" s="122"/>
      <c r="O83" s="122"/>
      <c r="P83" s="183"/>
      <c r="Q83" s="122"/>
    </row>
    <row r="84" spans="1:17" s="132" customFormat="1" ht="12.75">
      <c r="A84" s="184" t="s">
        <v>468</v>
      </c>
      <c r="B84" s="184"/>
      <c r="C84" s="184"/>
      <c r="D84" s="184"/>
      <c r="E84" s="184"/>
      <c r="F84" s="123"/>
      <c r="G84" s="123"/>
      <c r="H84" s="123"/>
      <c r="I84" s="123"/>
      <c r="J84" s="185" t="s">
        <v>222</v>
      </c>
      <c r="K84" s="123"/>
      <c r="L84" s="123"/>
      <c r="M84" s="320" t="s">
        <v>469</v>
      </c>
      <c r="N84" s="320"/>
      <c r="O84" s="320"/>
      <c r="P84" s="320"/>
      <c r="Q84" s="320"/>
    </row>
    <row r="85" spans="1:17" s="132" customFormat="1" ht="12.75">
      <c r="A85" s="184" t="s">
        <v>511</v>
      </c>
      <c r="B85" s="184"/>
      <c r="C85" s="184"/>
      <c r="D85" s="184" t="s">
        <v>470</v>
      </c>
      <c r="E85" s="123"/>
      <c r="F85" s="123"/>
      <c r="G85" s="123"/>
      <c r="H85" s="123"/>
      <c r="I85" s="123"/>
      <c r="J85" s="123"/>
      <c r="K85" s="184"/>
      <c r="L85" s="123"/>
      <c r="M85" s="320" t="s">
        <v>441</v>
      </c>
      <c r="N85" s="320"/>
      <c r="O85" s="320"/>
      <c r="P85" s="320"/>
      <c r="Q85" s="320"/>
    </row>
    <row r="86" spans="1:17" s="132" customFormat="1" ht="12.75">
      <c r="A86" s="122"/>
      <c r="B86" s="122"/>
      <c r="C86" s="122"/>
      <c r="D86" s="122"/>
      <c r="E86" s="125"/>
      <c r="F86" s="122"/>
      <c r="G86" s="126"/>
      <c r="H86" s="122"/>
      <c r="I86" s="122"/>
      <c r="J86" s="122"/>
      <c r="K86" s="126"/>
      <c r="L86" s="122"/>
      <c r="M86" s="127"/>
      <c r="N86" s="122"/>
      <c r="O86" s="186"/>
      <c r="P86" s="122"/>
      <c r="Q86" s="122"/>
    </row>
    <row r="87" spans="1:17" s="132" customFormat="1" ht="12.75">
      <c r="A87" s="122"/>
      <c r="B87" s="122"/>
      <c r="C87" s="123" t="s">
        <v>471</v>
      </c>
      <c r="D87" s="122"/>
      <c r="E87" s="122"/>
      <c r="F87" s="125"/>
      <c r="G87" s="122"/>
      <c r="H87" s="122"/>
      <c r="I87" s="187"/>
      <c r="J87" s="187"/>
      <c r="K87" s="126"/>
      <c r="L87" s="122"/>
      <c r="M87" s="127"/>
      <c r="N87" s="122"/>
      <c r="O87" s="123"/>
      <c r="P87" s="122"/>
      <c r="Q87" s="122"/>
    </row>
    <row r="88" spans="1:17" s="132" customFormat="1" ht="12.75">
      <c r="A88" s="122"/>
      <c r="B88" s="122"/>
      <c r="C88" s="123" t="s">
        <v>472</v>
      </c>
      <c r="D88" s="123"/>
      <c r="E88" s="123"/>
      <c r="F88" s="123"/>
      <c r="G88" s="123"/>
      <c r="H88" s="122"/>
      <c r="I88" s="122"/>
      <c r="J88" s="122"/>
      <c r="K88" s="126"/>
      <c r="L88" s="122"/>
      <c r="M88" s="127"/>
      <c r="N88" s="122"/>
      <c r="O88" s="186"/>
      <c r="P88" s="122"/>
      <c r="Q88" s="122"/>
    </row>
    <row r="89" spans="1:17" s="132" customFormat="1" ht="12.75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2"/>
    </row>
    <row r="90" spans="1:17" s="132" customFormat="1" ht="12.75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2"/>
    </row>
    <row r="91" spans="1:17" s="132" customFormat="1" ht="12.75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2"/>
    </row>
    <row r="92" spans="1:17" s="132" customFormat="1" ht="12.75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2"/>
    </row>
    <row r="93" spans="1:17" s="132" customFormat="1" ht="12.75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2"/>
    </row>
    <row r="94" spans="1:17" s="132" customFormat="1" ht="12.75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2"/>
    </row>
    <row r="95" spans="1:17" s="132" customFormat="1" ht="12.75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2"/>
    </row>
  </sheetData>
  <sheetProtection/>
  <mergeCells count="21">
    <mergeCell ref="N10:N14"/>
    <mergeCell ref="D10:D14"/>
    <mergeCell ref="F10:F14"/>
    <mergeCell ref="M85:Q85"/>
    <mergeCell ref="O10:O13"/>
    <mergeCell ref="P10:P14"/>
    <mergeCell ref="Q10:Q13"/>
    <mergeCell ref="M84:Q84"/>
    <mergeCell ref="J10:J14"/>
    <mergeCell ref="M10:M13"/>
    <mergeCell ref="L10:L14"/>
    <mergeCell ref="G10:G13"/>
    <mergeCell ref="I10:I13"/>
    <mergeCell ref="A11:A13"/>
    <mergeCell ref="K10:K13"/>
    <mergeCell ref="H10:H14"/>
    <mergeCell ref="A14:C14"/>
    <mergeCell ref="A10:C10"/>
    <mergeCell ref="E10:E13"/>
    <mergeCell ref="B11:B13"/>
    <mergeCell ref="C11:C13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2.8515625" style="0" customWidth="1"/>
    <col min="8" max="8" width="10.7109375" style="0" customWidth="1"/>
    <col min="9" max="9" width="11.281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7" ht="12.75">
      <c r="A5" s="4" t="s">
        <v>330</v>
      </c>
      <c r="B5" s="4"/>
      <c r="F5" s="77"/>
      <c r="G5" s="77"/>
    </row>
    <row r="6" spans="1:7" ht="12.75">
      <c r="A6" s="4" t="s">
        <v>442</v>
      </c>
      <c r="B6" s="4"/>
      <c r="F6" s="77"/>
      <c r="G6" s="77"/>
    </row>
    <row r="7" spans="1:2" ht="12.75">
      <c r="A7" s="4"/>
      <c r="B7" s="4"/>
    </row>
    <row r="8" spans="1:9" ht="12.75">
      <c r="A8" s="383" t="s">
        <v>44</v>
      </c>
      <c r="B8" s="383"/>
      <c r="C8" s="383"/>
      <c r="D8" s="383"/>
      <c r="E8" s="383"/>
      <c r="F8" s="383"/>
      <c r="G8" s="383"/>
      <c r="H8" s="383"/>
      <c r="I8" s="383"/>
    </row>
    <row r="9" spans="1:9" ht="12.75">
      <c r="A9" s="383" t="s">
        <v>43</v>
      </c>
      <c r="B9" s="383"/>
      <c r="C9" s="383"/>
      <c r="D9" s="383"/>
      <c r="E9" s="383"/>
      <c r="F9" s="383"/>
      <c r="G9" s="383"/>
      <c r="H9" s="383"/>
      <c r="I9" s="383"/>
    </row>
    <row r="10" spans="2:9" ht="12.75">
      <c r="B10" s="37" t="s">
        <v>428</v>
      </c>
      <c r="C10" s="4"/>
      <c r="D10" s="4"/>
      <c r="E10" s="4"/>
      <c r="F10" s="4"/>
      <c r="G10" s="4"/>
      <c r="H10" s="4"/>
      <c r="I10" s="4"/>
    </row>
    <row r="11" spans="2:9" ht="56.25">
      <c r="B11" s="387" t="s">
        <v>0</v>
      </c>
      <c r="C11" s="388"/>
      <c r="D11" s="6" t="s">
        <v>124</v>
      </c>
      <c r="E11" s="6" t="s">
        <v>123</v>
      </c>
      <c r="F11" s="6" t="s">
        <v>125</v>
      </c>
      <c r="G11" s="106" t="s">
        <v>429</v>
      </c>
      <c r="H11" s="106" t="s">
        <v>133</v>
      </c>
      <c r="I11" s="6" t="s">
        <v>126</v>
      </c>
    </row>
    <row r="12" spans="2:9" ht="12.75">
      <c r="B12" s="385"/>
      <c r="C12" s="386"/>
      <c r="D12" s="1"/>
      <c r="E12" s="1"/>
      <c r="F12" s="1"/>
      <c r="G12" s="1"/>
      <c r="H12" s="1"/>
      <c r="I12" s="1"/>
    </row>
    <row r="13" spans="2:9" ht="12.75">
      <c r="B13" s="385"/>
      <c r="C13" s="386"/>
      <c r="D13" s="1"/>
      <c r="E13" s="1"/>
      <c r="F13" s="1"/>
      <c r="G13" s="1"/>
      <c r="H13" s="1"/>
      <c r="I13" s="1"/>
    </row>
    <row r="14" spans="2:9" ht="12.75">
      <c r="B14" s="385"/>
      <c r="C14" s="386"/>
      <c r="D14" s="1"/>
      <c r="E14" s="1"/>
      <c r="F14" s="1"/>
      <c r="G14" s="1"/>
      <c r="H14" s="1"/>
      <c r="I14" s="1"/>
    </row>
    <row r="15" spans="2:9" ht="12.75">
      <c r="B15" s="389" t="s">
        <v>132</v>
      </c>
      <c r="C15" s="390"/>
      <c r="D15" s="1"/>
      <c r="E15" s="1"/>
      <c r="F15" s="1"/>
      <c r="G15" s="1"/>
      <c r="H15" s="1"/>
      <c r="I15" s="1"/>
    </row>
    <row r="17" ht="12.75">
      <c r="B17" s="37" t="s">
        <v>430</v>
      </c>
    </row>
    <row r="18" spans="2:9" ht="45">
      <c r="B18" s="387" t="s">
        <v>0</v>
      </c>
      <c r="C18" s="388"/>
      <c r="D18" s="387" t="s">
        <v>123</v>
      </c>
      <c r="E18" s="388"/>
      <c r="F18" s="387" t="s">
        <v>125</v>
      </c>
      <c r="G18" s="388"/>
      <c r="H18" s="106" t="s">
        <v>431</v>
      </c>
      <c r="I18" s="20" t="s">
        <v>133</v>
      </c>
    </row>
    <row r="19" spans="2:9" ht="12.75">
      <c r="B19" s="385"/>
      <c r="C19" s="386"/>
      <c r="D19" s="385"/>
      <c r="E19" s="386"/>
      <c r="F19" s="385"/>
      <c r="G19" s="386"/>
      <c r="H19" s="22"/>
      <c r="I19" s="21"/>
    </row>
    <row r="20" spans="2:9" ht="12.75">
      <c r="B20" s="385"/>
      <c r="C20" s="386"/>
      <c r="D20" s="385"/>
      <c r="E20" s="386"/>
      <c r="F20" s="385"/>
      <c r="G20" s="386"/>
      <c r="H20" s="22"/>
      <c r="I20" s="21"/>
    </row>
    <row r="22" spans="1:9" ht="45.75" customHeight="1">
      <c r="A22" s="4" t="s">
        <v>163</v>
      </c>
      <c r="D22" s="111"/>
      <c r="E22" s="384" t="s">
        <v>40</v>
      </c>
      <c r="F22" s="384"/>
      <c r="G22" s="111"/>
      <c r="H22" s="258" t="s">
        <v>369</v>
      </c>
      <c r="I22" s="257"/>
    </row>
    <row r="23" spans="1:13" ht="12.75">
      <c r="A23" s="4" t="s">
        <v>505</v>
      </c>
      <c r="B23" s="4"/>
      <c r="C23" s="4"/>
      <c r="D23" s="19"/>
      <c r="E23" s="19"/>
      <c r="F23" s="384" t="s">
        <v>41</v>
      </c>
      <c r="G23" s="384"/>
      <c r="H23" s="51"/>
      <c r="I23" s="52"/>
      <c r="L23" s="42"/>
      <c r="M23" s="42"/>
    </row>
    <row r="24" spans="7:9" ht="12.75">
      <c r="G24" s="19"/>
      <c r="H24" s="17"/>
      <c r="I24" s="19"/>
    </row>
  </sheetData>
  <sheetProtection/>
  <mergeCells count="19">
    <mergeCell ref="F19:G19"/>
    <mergeCell ref="B15:C15"/>
    <mergeCell ref="B18:C18"/>
    <mergeCell ref="B19:C19"/>
    <mergeCell ref="B20:C20"/>
    <mergeCell ref="B11:C11"/>
    <mergeCell ref="B12:C12"/>
    <mergeCell ref="B13:C13"/>
    <mergeCell ref="B14:C14"/>
    <mergeCell ref="H22:I22"/>
    <mergeCell ref="A8:I8"/>
    <mergeCell ref="A9:I9"/>
    <mergeCell ref="F23:G23"/>
    <mergeCell ref="D20:E20"/>
    <mergeCell ref="F20:G20"/>
    <mergeCell ref="D18:E18"/>
    <mergeCell ref="F18:G18"/>
    <mergeCell ref="D19:E19"/>
    <mergeCell ref="E22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50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3.140625" style="0" customWidth="1"/>
    <col min="7" max="7" width="15.00390625" style="0" customWidth="1"/>
    <col min="8" max="8" width="11.57421875" style="0" customWidth="1"/>
  </cols>
  <sheetData>
    <row r="1" spans="2:8" ht="12.75">
      <c r="B1" s="4" t="s">
        <v>450</v>
      </c>
      <c r="C1" s="4"/>
      <c r="G1" s="4"/>
      <c r="H1" s="4"/>
    </row>
    <row r="2" spans="2:8" ht="12.75">
      <c r="B2" s="4" t="s">
        <v>444</v>
      </c>
      <c r="C2" s="4"/>
      <c r="G2" s="4"/>
      <c r="H2" s="4"/>
    </row>
    <row r="3" spans="2:3" ht="12.75">
      <c r="B3" s="4" t="s">
        <v>328</v>
      </c>
      <c r="C3" s="4"/>
    </row>
    <row r="4" spans="2:3" ht="12.75">
      <c r="B4" s="102" t="s">
        <v>329</v>
      </c>
      <c r="C4" s="4"/>
    </row>
    <row r="5" spans="2:9" ht="12.75">
      <c r="B5" s="4" t="s">
        <v>330</v>
      </c>
      <c r="C5" s="4"/>
      <c r="I5" s="4"/>
    </row>
    <row r="6" spans="2:3" ht="12.75">
      <c r="B6" s="4" t="s">
        <v>442</v>
      </c>
      <c r="C6" s="4"/>
    </row>
    <row r="8" spans="2:7" ht="12.75">
      <c r="B8" s="383" t="s">
        <v>149</v>
      </c>
      <c r="C8" s="383"/>
      <c r="D8" s="383"/>
      <c r="E8" s="383"/>
      <c r="F8" s="383"/>
      <c r="G8" s="383"/>
    </row>
    <row r="9" spans="2:7" ht="13.5" customHeight="1">
      <c r="B9" s="268" t="s">
        <v>509</v>
      </c>
      <c r="C9" s="412"/>
      <c r="D9" s="412"/>
      <c r="E9" s="412"/>
      <c r="F9" s="412"/>
      <c r="G9" s="412"/>
    </row>
    <row r="11" spans="2:5" ht="12.75">
      <c r="B11" s="37" t="s">
        <v>432</v>
      </c>
      <c r="E11" s="38"/>
    </row>
    <row r="12" spans="2:7" ht="22.5">
      <c r="B12" s="6" t="s">
        <v>150</v>
      </c>
      <c r="C12" s="6" t="s">
        <v>158</v>
      </c>
      <c r="D12" s="6" t="s">
        <v>118</v>
      </c>
      <c r="E12" s="6" t="s">
        <v>151</v>
      </c>
      <c r="F12" s="6" t="s">
        <v>152</v>
      </c>
      <c r="G12" s="106" t="s">
        <v>433</v>
      </c>
    </row>
    <row r="13" spans="2:7" ht="12.75">
      <c r="B13" s="16">
        <v>1</v>
      </c>
      <c r="C13" s="16">
        <v>2</v>
      </c>
      <c r="D13" s="16">
        <v>3</v>
      </c>
      <c r="E13" s="16">
        <v>4</v>
      </c>
      <c r="F13" s="16">
        <v>5</v>
      </c>
      <c r="G13" s="16">
        <v>6</v>
      </c>
    </row>
    <row r="14" spans="2:7" ht="12.75">
      <c r="B14" s="16">
        <v>1</v>
      </c>
      <c r="C14" s="2"/>
      <c r="D14" s="2"/>
      <c r="E14" s="2"/>
      <c r="F14" s="2"/>
      <c r="G14" s="2"/>
    </row>
    <row r="15" spans="2:7" ht="12.75">
      <c r="B15" s="16">
        <v>2</v>
      </c>
      <c r="C15" s="2"/>
      <c r="D15" s="2"/>
      <c r="E15" s="2"/>
      <c r="F15" s="2"/>
      <c r="G15" s="2"/>
    </row>
    <row r="16" spans="2:7" ht="12.75">
      <c r="B16" s="16">
        <v>3</v>
      </c>
      <c r="C16" s="2"/>
      <c r="D16" s="2"/>
      <c r="E16" s="2"/>
      <c r="F16" s="2"/>
      <c r="G16" s="2"/>
    </row>
    <row r="17" spans="2:7" ht="12.75">
      <c r="B17" s="2"/>
      <c r="C17" s="2" t="s">
        <v>57</v>
      </c>
      <c r="D17" s="2"/>
      <c r="E17" s="2"/>
      <c r="F17" s="2"/>
      <c r="G17" s="2"/>
    </row>
    <row r="18" spans="2:7" ht="12.75">
      <c r="B18" s="13"/>
      <c r="C18" s="13"/>
      <c r="D18" s="13"/>
      <c r="E18" s="13"/>
      <c r="F18" s="13"/>
      <c r="G18" s="13"/>
    </row>
    <row r="19" spans="2:7" ht="12.75">
      <c r="B19" s="37" t="s">
        <v>58</v>
      </c>
      <c r="C19" s="77"/>
      <c r="E19" s="411" t="s">
        <v>59</v>
      </c>
      <c r="F19" s="411"/>
      <c r="G19" s="411"/>
    </row>
    <row r="20" spans="2:7" ht="12.75">
      <c r="B20" s="404" t="s">
        <v>434</v>
      </c>
      <c r="C20" s="405"/>
      <c r="D20" s="405"/>
      <c r="E20" s="405"/>
      <c r="F20" s="405"/>
      <c r="G20" s="406"/>
    </row>
    <row r="21" spans="2:7" ht="22.5">
      <c r="B21" s="6" t="s">
        <v>150</v>
      </c>
      <c r="C21" s="106" t="s">
        <v>158</v>
      </c>
      <c r="D21" s="413" t="s">
        <v>435</v>
      </c>
      <c r="E21" s="388"/>
      <c r="F21" s="106" t="s">
        <v>436</v>
      </c>
      <c r="G21" s="6" t="s">
        <v>156</v>
      </c>
    </row>
    <row r="22" spans="2:7" ht="11.25" customHeight="1">
      <c r="B22" s="16">
        <v>1</v>
      </c>
      <c r="C22" s="16">
        <v>2</v>
      </c>
      <c r="D22" s="393">
        <v>3</v>
      </c>
      <c r="E22" s="394"/>
      <c r="F22" s="16">
        <v>4</v>
      </c>
      <c r="G22" s="16">
        <v>5</v>
      </c>
    </row>
    <row r="23" spans="2:7" ht="12.75">
      <c r="B23" s="16">
        <v>1</v>
      </c>
      <c r="C23" s="2"/>
      <c r="D23" s="393"/>
      <c r="E23" s="394"/>
      <c r="F23" s="2"/>
      <c r="G23" s="2"/>
    </row>
    <row r="24" spans="2:7" ht="12.75">
      <c r="B24" s="16">
        <v>2</v>
      </c>
      <c r="C24" s="2"/>
      <c r="D24" s="393"/>
      <c r="E24" s="394"/>
      <c r="F24" s="2"/>
      <c r="G24" s="2"/>
    </row>
    <row r="25" spans="2:7" ht="12.75">
      <c r="B25" s="16">
        <v>3</v>
      </c>
      <c r="C25" s="2"/>
      <c r="D25" s="393"/>
      <c r="E25" s="394"/>
      <c r="F25" s="2"/>
      <c r="G25" s="2"/>
    </row>
    <row r="26" spans="2:7" ht="12.75">
      <c r="B26" s="16">
        <v>4</v>
      </c>
      <c r="C26" s="104" t="s">
        <v>437</v>
      </c>
      <c r="D26" s="393"/>
      <c r="E26" s="394"/>
      <c r="F26" s="2"/>
      <c r="G26" s="2"/>
    </row>
    <row r="27" spans="2:7" ht="12.75">
      <c r="B27" s="404" t="s">
        <v>438</v>
      </c>
      <c r="C27" s="405"/>
      <c r="D27" s="405"/>
      <c r="E27" s="405"/>
      <c r="F27" s="405"/>
      <c r="G27" s="406"/>
    </row>
    <row r="28" spans="2:7" ht="22.5">
      <c r="B28" s="6" t="s">
        <v>150</v>
      </c>
      <c r="C28" s="106" t="s">
        <v>158</v>
      </c>
      <c r="D28" s="387" t="s">
        <v>153</v>
      </c>
      <c r="E28" s="388"/>
      <c r="F28" s="6" t="s">
        <v>154</v>
      </c>
      <c r="G28" s="6" t="s">
        <v>155</v>
      </c>
    </row>
    <row r="29" spans="2:7" ht="13.5" customHeight="1">
      <c r="B29" s="16">
        <v>1</v>
      </c>
      <c r="C29" s="16">
        <v>2</v>
      </c>
      <c r="D29" s="393">
        <v>3</v>
      </c>
      <c r="E29" s="394"/>
      <c r="F29" s="16">
        <v>4</v>
      </c>
      <c r="G29" s="16">
        <v>5</v>
      </c>
    </row>
    <row r="30" spans="2:7" ht="12.75">
      <c r="B30" s="16">
        <v>1</v>
      </c>
      <c r="C30" s="2"/>
      <c r="D30" s="393"/>
      <c r="E30" s="394"/>
      <c r="F30" s="2"/>
      <c r="G30" s="2"/>
    </row>
    <row r="31" spans="2:7" ht="12.75">
      <c r="B31" s="16">
        <v>2</v>
      </c>
      <c r="C31" s="2"/>
      <c r="D31" s="393"/>
      <c r="E31" s="394"/>
      <c r="F31" s="2"/>
      <c r="G31" s="2"/>
    </row>
    <row r="32" spans="2:7" ht="12.75">
      <c r="B32" s="16">
        <v>3</v>
      </c>
      <c r="C32" s="2"/>
      <c r="D32" s="393"/>
      <c r="E32" s="394"/>
      <c r="F32" s="2"/>
      <c r="G32" s="2"/>
    </row>
    <row r="33" spans="2:7" ht="12.75">
      <c r="B33" s="16">
        <v>4</v>
      </c>
      <c r="C33" s="2" t="s">
        <v>157</v>
      </c>
      <c r="D33" s="393"/>
      <c r="E33" s="394"/>
      <c r="F33" s="2"/>
      <c r="G33" s="2"/>
    </row>
    <row r="34" spans="2:7" ht="12.75">
      <c r="B34" s="404" t="s">
        <v>439</v>
      </c>
      <c r="C34" s="406"/>
      <c r="D34" s="385"/>
      <c r="E34" s="386"/>
      <c r="F34" s="1"/>
      <c r="G34" s="1"/>
    </row>
    <row r="36" spans="2:7" ht="12.75">
      <c r="B36" s="37" t="s">
        <v>440</v>
      </c>
      <c r="E36" s="411" t="s">
        <v>506</v>
      </c>
      <c r="F36" s="411"/>
      <c r="G36" s="411"/>
    </row>
    <row r="37" spans="2:8" ht="12.75">
      <c r="B37" s="415" t="s">
        <v>159</v>
      </c>
      <c r="C37" s="416"/>
      <c r="D37" s="417"/>
      <c r="E37" s="414" t="s">
        <v>160</v>
      </c>
      <c r="F37" s="414"/>
      <c r="G37" s="414" t="s">
        <v>161</v>
      </c>
      <c r="H37" s="414"/>
    </row>
    <row r="38" spans="2:8" ht="12.75">
      <c r="B38" s="408" t="s">
        <v>443</v>
      </c>
      <c r="C38" s="399"/>
      <c r="D38" s="400"/>
      <c r="E38" s="397">
        <f>561.81+375</f>
        <v>936.81</v>
      </c>
      <c r="F38" s="397"/>
      <c r="G38" s="395" t="s">
        <v>445</v>
      </c>
      <c r="H38" s="396"/>
    </row>
    <row r="39" spans="2:8" ht="12.75">
      <c r="B39" s="395" t="s">
        <v>448</v>
      </c>
      <c r="C39" s="399"/>
      <c r="D39" s="400"/>
      <c r="E39" s="401">
        <v>1000</v>
      </c>
      <c r="F39" s="402"/>
      <c r="G39" s="395" t="s">
        <v>446</v>
      </c>
      <c r="H39" s="396"/>
    </row>
    <row r="40" spans="2:8" ht="12.75">
      <c r="B40" s="395" t="s">
        <v>449</v>
      </c>
      <c r="C40" s="399"/>
      <c r="D40" s="400"/>
      <c r="E40" s="397">
        <v>2487.6</v>
      </c>
      <c r="F40" s="397"/>
      <c r="G40" s="395" t="s">
        <v>447</v>
      </c>
      <c r="H40" s="396"/>
    </row>
    <row r="41" spans="2:8" ht="12.75">
      <c r="B41" s="395" t="s">
        <v>493</v>
      </c>
      <c r="C41" s="410"/>
      <c r="D41" s="396"/>
      <c r="E41" s="401"/>
      <c r="F41" s="402"/>
      <c r="G41" s="395" t="s">
        <v>494</v>
      </c>
      <c r="H41" s="396"/>
    </row>
    <row r="42" spans="2:8" ht="12.75">
      <c r="B42" s="119" t="s">
        <v>495</v>
      </c>
      <c r="C42" s="120"/>
      <c r="D42" s="121"/>
      <c r="E42" s="401"/>
      <c r="F42" s="402"/>
      <c r="G42" s="395" t="s">
        <v>496</v>
      </c>
      <c r="H42" s="396"/>
    </row>
    <row r="43" spans="2:8" ht="12.75">
      <c r="B43" s="408" t="s">
        <v>162</v>
      </c>
      <c r="C43" s="399"/>
      <c r="D43" s="400"/>
      <c r="E43" s="397">
        <f>E38+E39+E40+E42</f>
        <v>4424.41</v>
      </c>
      <c r="F43" s="397"/>
      <c r="G43" s="403"/>
      <c r="H43" s="403"/>
    </row>
    <row r="44" spans="2:8" ht="12.75">
      <c r="B44" s="385"/>
      <c r="C44" s="409"/>
      <c r="D44" s="386"/>
      <c r="E44" s="398"/>
      <c r="F44" s="398"/>
      <c r="G44" s="391"/>
      <c r="H44" s="392"/>
    </row>
    <row r="45" spans="7:8" ht="12.75">
      <c r="G45" s="5" t="s">
        <v>7</v>
      </c>
      <c r="H45" s="5"/>
    </row>
    <row r="46" spans="6:8" ht="12.75">
      <c r="F46" s="4"/>
      <c r="G46" s="112" t="s">
        <v>441</v>
      </c>
      <c r="H46" s="5"/>
    </row>
    <row r="47" spans="2:8" ht="12.75">
      <c r="B47" s="102" t="s">
        <v>163</v>
      </c>
      <c r="D47" s="407" t="s">
        <v>40</v>
      </c>
      <c r="E47" s="407"/>
      <c r="F47" s="117"/>
      <c r="G47" s="118"/>
      <c r="H47" s="118"/>
    </row>
    <row r="48" spans="2:8" ht="12.75">
      <c r="B48" s="4" t="s">
        <v>511</v>
      </c>
      <c r="C48" s="4"/>
      <c r="D48" s="116"/>
      <c r="E48" s="116"/>
      <c r="F48" s="116"/>
      <c r="G48" s="116"/>
      <c r="H48" s="116"/>
    </row>
    <row r="49" spans="3:4" ht="12.75">
      <c r="C49" s="4"/>
      <c r="D49" s="4"/>
    </row>
    <row r="50" spans="2:4" ht="12.75">
      <c r="B50" s="4"/>
      <c r="C50" s="4"/>
      <c r="D50" s="11" t="s">
        <v>8</v>
      </c>
    </row>
  </sheetData>
  <sheetProtection/>
  <mergeCells count="44">
    <mergeCell ref="E37:F37"/>
    <mergeCell ref="G41:H41"/>
    <mergeCell ref="G42:H42"/>
    <mergeCell ref="E38:F38"/>
    <mergeCell ref="B38:D38"/>
    <mergeCell ref="E40:F40"/>
    <mergeCell ref="B40:D40"/>
    <mergeCell ref="E39:F39"/>
    <mergeCell ref="B8:G8"/>
    <mergeCell ref="B9:G9"/>
    <mergeCell ref="E19:G19"/>
    <mergeCell ref="B20:G20"/>
    <mergeCell ref="D21:E21"/>
    <mergeCell ref="G37:H37"/>
    <mergeCell ref="B37:D37"/>
    <mergeCell ref="D23:E23"/>
    <mergeCell ref="D25:E25"/>
    <mergeCell ref="D34:E34"/>
    <mergeCell ref="D32:E32"/>
    <mergeCell ref="D28:E28"/>
    <mergeCell ref="B34:C34"/>
    <mergeCell ref="D47:E47"/>
    <mergeCell ref="B43:D43"/>
    <mergeCell ref="B44:D44"/>
    <mergeCell ref="B41:D41"/>
    <mergeCell ref="E42:F42"/>
    <mergeCell ref="E36:G36"/>
    <mergeCell ref="D30:E30"/>
    <mergeCell ref="D22:E22"/>
    <mergeCell ref="D31:E31"/>
    <mergeCell ref="D29:E29"/>
    <mergeCell ref="B27:G27"/>
    <mergeCell ref="D24:E24"/>
    <mergeCell ref="D26:E26"/>
    <mergeCell ref="G44:H44"/>
    <mergeCell ref="D33:E33"/>
    <mergeCell ref="G40:H40"/>
    <mergeCell ref="E43:F43"/>
    <mergeCell ref="E44:F44"/>
    <mergeCell ref="G38:H38"/>
    <mergeCell ref="B39:D39"/>
    <mergeCell ref="E41:F41"/>
    <mergeCell ref="G43:H43"/>
    <mergeCell ref="G39:H39"/>
  </mergeCells>
  <printOptions/>
  <pageMargins left="0.35433070866141736" right="0.35433070866141736" top="0.1968503937007874" bottom="0.1968503937007874" header="0.11811023622047245" footer="0.118110236220472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I53" sqref="I53"/>
    </sheetView>
  </sheetViews>
  <sheetFormatPr defaultColWidth="9.140625" defaultRowHeight="12.75"/>
  <cols>
    <col min="1" max="1" width="10.00390625" style="0" customWidth="1"/>
    <col min="2" max="2" width="51.140625" style="0" customWidth="1"/>
    <col min="4" max="4" width="13.28125" style="0" customWidth="1"/>
    <col min="5" max="5" width="13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spans="1:5" ht="12.75">
      <c r="A7" s="254" t="s">
        <v>165</v>
      </c>
      <c r="B7" s="254"/>
      <c r="C7" s="254"/>
      <c r="D7" s="254"/>
      <c r="E7" s="254"/>
    </row>
    <row r="8" spans="1:5" ht="14.25" customHeight="1">
      <c r="A8" s="255" t="s">
        <v>166</v>
      </c>
      <c r="B8" s="255"/>
      <c r="C8" s="255"/>
      <c r="D8" s="255"/>
      <c r="E8" s="255"/>
    </row>
    <row r="9" spans="1:5" ht="14.25" customHeight="1">
      <c r="A9" s="255" t="s">
        <v>507</v>
      </c>
      <c r="B9" s="255"/>
      <c r="C9" s="255"/>
      <c r="D9" s="255"/>
      <c r="E9" s="255"/>
    </row>
    <row r="10" ht="12.75">
      <c r="E10" s="4" t="s">
        <v>9</v>
      </c>
    </row>
    <row r="11" spans="1:5" ht="33.75">
      <c r="A11" s="106" t="s">
        <v>370</v>
      </c>
      <c r="B11" s="10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56"/>
      <c r="B13" s="26" t="s">
        <v>220</v>
      </c>
      <c r="C13" s="7">
        <v>201</v>
      </c>
      <c r="D13" s="39"/>
      <c r="E13" s="88"/>
    </row>
    <row r="14" spans="1:5" ht="12.75">
      <c r="A14" s="6"/>
      <c r="B14" s="26" t="s">
        <v>379</v>
      </c>
      <c r="C14" s="9" t="s">
        <v>60</v>
      </c>
      <c r="D14" s="29">
        <f>SUM(D15+D16+D17+D18)</f>
        <v>4144</v>
      </c>
      <c r="E14" s="29">
        <f>SUM(E15:E18)</f>
        <v>5109</v>
      </c>
    </row>
    <row r="15" spans="1:8" ht="12.75">
      <c r="A15" s="6">
        <v>700</v>
      </c>
      <c r="B15" s="2" t="s">
        <v>167</v>
      </c>
      <c r="C15" s="9" t="s">
        <v>61</v>
      </c>
      <c r="D15" s="40"/>
      <c r="E15" s="40"/>
      <c r="H15" s="36"/>
    </row>
    <row r="16" spans="1:5" ht="12.75">
      <c r="A16" s="6">
        <v>701</v>
      </c>
      <c r="B16" s="107" t="s">
        <v>371</v>
      </c>
      <c r="C16" s="9" t="s">
        <v>62</v>
      </c>
      <c r="D16" s="40">
        <f>3873+271</f>
        <v>4144</v>
      </c>
      <c r="E16" s="40">
        <v>5109</v>
      </c>
    </row>
    <row r="17" spans="1:5" ht="15.75" customHeight="1">
      <c r="A17" s="6">
        <v>702</v>
      </c>
      <c r="B17" s="107" t="s">
        <v>372</v>
      </c>
      <c r="C17" s="105" t="s">
        <v>63</v>
      </c>
      <c r="D17" s="40"/>
      <c r="E17" s="40"/>
    </row>
    <row r="18" spans="1:5" ht="12.75">
      <c r="A18" s="6">
        <v>709</v>
      </c>
      <c r="B18" s="53" t="s">
        <v>168</v>
      </c>
      <c r="C18" s="9" t="s">
        <v>64</v>
      </c>
      <c r="D18" s="40"/>
      <c r="E18" s="40"/>
    </row>
    <row r="19" spans="1:5" ht="12.75">
      <c r="A19" s="6"/>
      <c r="B19" s="54" t="s">
        <v>373</v>
      </c>
      <c r="C19" s="9" t="s">
        <v>65</v>
      </c>
      <c r="D19" s="40">
        <f>SUM(D20+D21+D22)</f>
        <v>0</v>
      </c>
      <c r="E19" s="40">
        <f>SUM(E20:E22)</f>
        <v>0</v>
      </c>
    </row>
    <row r="20" spans="1:5" ht="12.75">
      <c r="A20" s="6">
        <v>710</v>
      </c>
      <c r="B20" s="59" t="s">
        <v>169</v>
      </c>
      <c r="C20" s="9" t="s">
        <v>66</v>
      </c>
      <c r="D20" s="29"/>
      <c r="E20" s="29"/>
    </row>
    <row r="21" spans="1:5" ht="12.75">
      <c r="A21" s="6">
        <v>711</v>
      </c>
      <c r="B21" s="3" t="s">
        <v>170</v>
      </c>
      <c r="C21" s="9" t="s">
        <v>67</v>
      </c>
      <c r="D21" s="29"/>
      <c r="E21" s="29"/>
    </row>
    <row r="22" spans="1:5" ht="12.75" customHeight="1">
      <c r="A22" s="6">
        <v>719</v>
      </c>
      <c r="B22" s="108" t="s">
        <v>374</v>
      </c>
      <c r="C22" s="105" t="s">
        <v>68</v>
      </c>
      <c r="D22" s="40"/>
      <c r="E22" s="40"/>
    </row>
    <row r="23" spans="1:5" ht="12.75">
      <c r="A23" s="57">
        <v>73</v>
      </c>
      <c r="B23" s="26" t="s">
        <v>378</v>
      </c>
      <c r="C23" s="105" t="s">
        <v>69</v>
      </c>
      <c r="D23" s="40">
        <f>SUM(D24+D25+D26+D27+D28+D29+D30)</f>
        <v>7900</v>
      </c>
      <c r="E23" s="40">
        <f>SUM(E24:E30)</f>
        <v>7778</v>
      </c>
    </row>
    <row r="24" spans="1:5" ht="12.75">
      <c r="A24" s="6">
        <v>600</v>
      </c>
      <c r="B24" s="2" t="s">
        <v>171</v>
      </c>
      <c r="C24" s="105" t="s">
        <v>70</v>
      </c>
      <c r="D24" s="40">
        <v>4449</v>
      </c>
      <c r="E24" s="40">
        <v>4448</v>
      </c>
    </row>
    <row r="25" spans="1:5" ht="12.75">
      <c r="A25" s="6">
        <v>601</v>
      </c>
      <c r="B25" s="2" t="s">
        <v>172</v>
      </c>
      <c r="C25" s="105" t="s">
        <v>71</v>
      </c>
      <c r="D25" s="40">
        <v>215</v>
      </c>
      <c r="E25" s="40">
        <v>62</v>
      </c>
    </row>
    <row r="26" spans="1:5" ht="12.75">
      <c r="A26" s="6">
        <v>602</v>
      </c>
      <c r="B26" s="53" t="s">
        <v>173</v>
      </c>
      <c r="C26" s="105" t="s">
        <v>72</v>
      </c>
      <c r="D26" s="40"/>
      <c r="E26" s="40"/>
    </row>
    <row r="27" spans="1:5" ht="12.75">
      <c r="A27" s="6">
        <v>603</v>
      </c>
      <c r="B27" s="2" t="s">
        <v>174</v>
      </c>
      <c r="C27" s="105" t="s">
        <v>73</v>
      </c>
      <c r="D27" s="40">
        <v>2488</v>
      </c>
      <c r="E27" s="40">
        <v>2488</v>
      </c>
    </row>
    <row r="28" spans="1:5" ht="12.75">
      <c r="A28" s="6">
        <v>605</v>
      </c>
      <c r="B28" s="53" t="s">
        <v>175</v>
      </c>
      <c r="C28" s="105" t="s">
        <v>74</v>
      </c>
      <c r="D28" s="40">
        <v>406</v>
      </c>
      <c r="E28" s="40">
        <v>396</v>
      </c>
    </row>
    <row r="29" spans="1:5" ht="12.75">
      <c r="A29" s="6">
        <v>607</v>
      </c>
      <c r="B29" s="53" t="s">
        <v>176</v>
      </c>
      <c r="C29" s="105" t="s">
        <v>75</v>
      </c>
      <c r="D29" s="40"/>
      <c r="E29" s="40"/>
    </row>
    <row r="30" spans="1:5" ht="15" customHeight="1">
      <c r="A30" s="6" t="s">
        <v>178</v>
      </c>
      <c r="B30" s="53" t="s">
        <v>177</v>
      </c>
      <c r="C30" s="105" t="s">
        <v>76</v>
      </c>
      <c r="D30" s="40">
        <f>SUM(92+250)</f>
        <v>342</v>
      </c>
      <c r="E30" s="40">
        <v>384</v>
      </c>
    </row>
    <row r="31" spans="1:5" ht="12.75">
      <c r="A31" s="6"/>
      <c r="B31" s="26" t="s">
        <v>375</v>
      </c>
      <c r="C31" s="105" t="s">
        <v>77</v>
      </c>
      <c r="D31" s="29">
        <f>SUM(D32+D33+D34)</f>
        <v>13083</v>
      </c>
      <c r="E31" s="29">
        <f>SUM(E32:E34)</f>
        <v>0</v>
      </c>
    </row>
    <row r="32" spans="1:5" ht="12.75">
      <c r="A32" s="6">
        <v>610</v>
      </c>
      <c r="B32" s="2" t="s">
        <v>179</v>
      </c>
      <c r="C32" s="105" t="s">
        <v>78</v>
      </c>
      <c r="D32" s="29">
        <v>13083</v>
      </c>
      <c r="E32" s="29"/>
    </row>
    <row r="33" spans="1:5" ht="12.75">
      <c r="A33" s="6">
        <v>611</v>
      </c>
      <c r="B33" s="104" t="s">
        <v>376</v>
      </c>
      <c r="C33" s="105" t="s">
        <v>79</v>
      </c>
      <c r="D33" s="29"/>
      <c r="E33" s="29"/>
    </row>
    <row r="34" spans="1:5" ht="12.75">
      <c r="A34" s="6">
        <v>619</v>
      </c>
      <c r="B34" s="104" t="s">
        <v>377</v>
      </c>
      <c r="C34" s="105" t="s">
        <v>80</v>
      </c>
      <c r="D34" s="29"/>
      <c r="E34" s="29"/>
    </row>
    <row r="35" spans="1:5" ht="22.5">
      <c r="A35" s="6"/>
      <c r="B35" s="44" t="s">
        <v>380</v>
      </c>
      <c r="C35" s="105" t="s">
        <v>81</v>
      </c>
      <c r="D35" s="29"/>
      <c r="E35" s="29"/>
    </row>
    <row r="36" spans="1:5" ht="12.75">
      <c r="A36" s="6"/>
      <c r="B36" s="104" t="s">
        <v>381</v>
      </c>
      <c r="C36" s="105" t="s">
        <v>82</v>
      </c>
      <c r="D36" s="29">
        <f>D23+D31-D19-D14</f>
        <v>16839</v>
      </c>
      <c r="E36" s="29">
        <f>E23+E31-E19-E14</f>
        <v>2669</v>
      </c>
    </row>
    <row r="37" spans="1:5" ht="12.75">
      <c r="A37" s="6"/>
      <c r="B37" s="26" t="s">
        <v>382</v>
      </c>
      <c r="C37" s="105" t="s">
        <v>83</v>
      </c>
      <c r="D37" s="29"/>
      <c r="E37" s="29">
        <f>SUM(E38+E39)</f>
        <v>0</v>
      </c>
    </row>
    <row r="38" spans="1:5" ht="12.75">
      <c r="A38" s="6">
        <v>730</v>
      </c>
      <c r="B38" s="2" t="s">
        <v>180</v>
      </c>
      <c r="C38" s="105" t="s">
        <v>84</v>
      </c>
      <c r="D38" s="29"/>
      <c r="E38" s="29"/>
    </row>
    <row r="39" spans="1:5" ht="12.75">
      <c r="A39" s="6">
        <v>731</v>
      </c>
      <c r="B39" s="3" t="s">
        <v>181</v>
      </c>
      <c r="C39" s="105" t="s">
        <v>85</v>
      </c>
      <c r="D39" s="29"/>
      <c r="E39" s="29"/>
    </row>
    <row r="40" spans="1:5" ht="12.75">
      <c r="A40" s="6"/>
      <c r="B40" s="26" t="s">
        <v>383</v>
      </c>
      <c r="C40" s="105" t="s">
        <v>86</v>
      </c>
      <c r="D40" s="29"/>
      <c r="E40" s="29">
        <f>E41+E42</f>
        <v>0</v>
      </c>
    </row>
    <row r="41" spans="1:5" ht="12.75">
      <c r="A41" s="6">
        <v>630</v>
      </c>
      <c r="B41" s="2" t="s">
        <v>182</v>
      </c>
      <c r="C41" s="105" t="s">
        <v>87</v>
      </c>
      <c r="D41" s="29"/>
      <c r="E41" s="29"/>
    </row>
    <row r="42" spans="1:5" ht="12.75">
      <c r="A42" s="58">
        <v>631</v>
      </c>
      <c r="B42" s="2" t="s">
        <v>183</v>
      </c>
      <c r="C42" s="105" t="s">
        <v>88</v>
      </c>
      <c r="D42" s="29"/>
      <c r="E42" s="29"/>
    </row>
    <row r="43" spans="1:5" ht="33.75" customHeight="1">
      <c r="A43" s="6"/>
      <c r="B43" s="44" t="s">
        <v>384</v>
      </c>
      <c r="C43" s="105" t="s">
        <v>89</v>
      </c>
      <c r="D43" s="48">
        <f>SUM(D35+D37-D40)</f>
        <v>0</v>
      </c>
      <c r="E43" s="48">
        <f>E35</f>
        <v>0</v>
      </c>
    </row>
    <row r="44" spans="1:5" ht="22.5">
      <c r="A44" s="6"/>
      <c r="B44" s="107" t="s">
        <v>385</v>
      </c>
      <c r="C44" s="105" t="s">
        <v>90</v>
      </c>
      <c r="D44" s="48">
        <f>D36</f>
        <v>16839</v>
      </c>
      <c r="E44" s="48">
        <f>E36-E37</f>
        <v>2669</v>
      </c>
    </row>
    <row r="45" spans="1:5" ht="12.75">
      <c r="A45" s="6"/>
      <c r="B45" s="26" t="s">
        <v>184</v>
      </c>
      <c r="C45" s="105" t="s">
        <v>196</v>
      </c>
      <c r="D45" s="48"/>
      <c r="E45" s="48"/>
    </row>
    <row r="46" spans="1:5" ht="12.75">
      <c r="A46" s="6">
        <v>821</v>
      </c>
      <c r="B46" s="2" t="s">
        <v>185</v>
      </c>
      <c r="C46" s="105" t="s">
        <v>197</v>
      </c>
      <c r="D46" s="29"/>
      <c r="E46" s="29"/>
    </row>
    <row r="47" spans="1:5" ht="12.75">
      <c r="A47" s="6" t="s">
        <v>186</v>
      </c>
      <c r="B47" s="2" t="s">
        <v>187</v>
      </c>
      <c r="C47" s="105" t="s">
        <v>198</v>
      </c>
      <c r="D47" s="29"/>
      <c r="E47" s="29"/>
    </row>
    <row r="48" spans="1:5" ht="12.75">
      <c r="A48" s="6" t="s">
        <v>186</v>
      </c>
      <c r="B48" s="2" t="s">
        <v>188</v>
      </c>
      <c r="C48" s="105" t="s">
        <v>199</v>
      </c>
      <c r="D48" s="29"/>
      <c r="E48" s="29"/>
    </row>
    <row r="49" spans="1:5" ht="27.75" customHeight="1">
      <c r="A49" s="6"/>
      <c r="B49" s="44" t="s">
        <v>386</v>
      </c>
      <c r="C49" s="105" t="s">
        <v>200</v>
      </c>
      <c r="D49" s="29"/>
      <c r="E49" s="29">
        <f>E43</f>
        <v>0</v>
      </c>
    </row>
    <row r="50" spans="1:5" ht="12.75">
      <c r="A50" s="6"/>
      <c r="B50" s="104" t="s">
        <v>387</v>
      </c>
      <c r="C50" s="105" t="s">
        <v>201</v>
      </c>
      <c r="D50" s="29">
        <f>D44</f>
        <v>16839</v>
      </c>
      <c r="E50" s="29">
        <f>E44</f>
        <v>2669</v>
      </c>
    </row>
    <row r="51" spans="1:5" ht="22.5">
      <c r="A51" s="6"/>
      <c r="B51" s="44" t="s">
        <v>388</v>
      </c>
      <c r="C51" s="105" t="s">
        <v>202</v>
      </c>
      <c r="D51" s="29">
        <f>SUM(D52+D53+D54+D55+D56)</f>
        <v>54021</v>
      </c>
      <c r="E51" s="29">
        <f>SUM(E52:E56)</f>
        <v>19391</v>
      </c>
    </row>
    <row r="52" spans="1:5" ht="12.75">
      <c r="A52" s="6">
        <v>720</v>
      </c>
      <c r="B52" s="2" t="s">
        <v>189</v>
      </c>
      <c r="C52" s="105" t="s">
        <v>203</v>
      </c>
      <c r="D52" s="29">
        <v>54021</v>
      </c>
      <c r="E52" s="29">
        <v>19391</v>
      </c>
    </row>
    <row r="53" spans="1:5" ht="22.5">
      <c r="A53" s="6">
        <v>721</v>
      </c>
      <c r="B53" s="55" t="s">
        <v>190</v>
      </c>
      <c r="C53" s="105" t="s">
        <v>204</v>
      </c>
      <c r="D53" s="29"/>
      <c r="E53" s="29"/>
    </row>
    <row r="54" spans="1:5" ht="22.5">
      <c r="A54" s="6">
        <v>722</v>
      </c>
      <c r="B54" s="55" t="s">
        <v>191</v>
      </c>
      <c r="C54" s="105" t="s">
        <v>205</v>
      </c>
      <c r="D54" s="29"/>
      <c r="E54" s="29"/>
    </row>
    <row r="55" spans="1:5" ht="12.75">
      <c r="A55" s="58">
        <v>723</v>
      </c>
      <c r="B55" s="55" t="s">
        <v>389</v>
      </c>
      <c r="C55" s="105" t="s">
        <v>206</v>
      </c>
      <c r="D55" s="29"/>
      <c r="E55" s="29"/>
    </row>
    <row r="56" spans="1:5" ht="12.75">
      <c r="A56" s="6">
        <v>729</v>
      </c>
      <c r="B56" s="104" t="s">
        <v>390</v>
      </c>
      <c r="C56" s="105" t="s">
        <v>207</v>
      </c>
      <c r="D56" s="29"/>
      <c r="E56" s="29"/>
    </row>
    <row r="57" spans="1:5" ht="12.75">
      <c r="A57" s="6"/>
      <c r="B57" s="44" t="s">
        <v>391</v>
      </c>
      <c r="C57" s="105" t="s">
        <v>208</v>
      </c>
      <c r="D57" s="29">
        <f>SUM(D58+D59+D60+D61+D62)</f>
        <v>43361</v>
      </c>
      <c r="E57" s="29">
        <f>SUM(E58:E62)</f>
        <v>29148</v>
      </c>
    </row>
    <row r="58" spans="1:5" ht="12.75">
      <c r="A58" s="6">
        <v>620</v>
      </c>
      <c r="B58" s="55" t="s">
        <v>192</v>
      </c>
      <c r="C58" s="105" t="s">
        <v>209</v>
      </c>
      <c r="D58" s="29">
        <v>43361</v>
      </c>
      <c r="E58" s="29">
        <v>29148</v>
      </c>
    </row>
    <row r="59" spans="1:5" ht="22.5">
      <c r="A59" s="58">
        <v>621</v>
      </c>
      <c r="B59" s="55" t="s">
        <v>193</v>
      </c>
      <c r="C59" s="105" t="s">
        <v>210</v>
      </c>
      <c r="D59" s="29"/>
      <c r="E59" s="29"/>
    </row>
    <row r="60" spans="1:5" ht="22.5">
      <c r="A60" s="6">
        <v>622</v>
      </c>
      <c r="B60" s="55" t="s">
        <v>392</v>
      </c>
      <c r="C60" s="105" t="s">
        <v>211</v>
      </c>
      <c r="D60" s="29"/>
      <c r="E60" s="29"/>
    </row>
    <row r="61" spans="1:5" ht="12.75">
      <c r="A61" s="6">
        <v>623</v>
      </c>
      <c r="B61" s="55" t="s">
        <v>393</v>
      </c>
      <c r="C61" s="105" t="s">
        <v>212</v>
      </c>
      <c r="D61" s="29"/>
      <c r="E61" s="29"/>
    </row>
    <row r="62" spans="1:5" ht="12.75">
      <c r="A62" s="6">
        <v>629</v>
      </c>
      <c r="B62" s="55" t="s">
        <v>394</v>
      </c>
      <c r="C62" s="105" t="s">
        <v>213</v>
      </c>
      <c r="D62" s="29"/>
      <c r="E62" s="29"/>
    </row>
    <row r="63" spans="1:5" ht="22.5">
      <c r="A63" s="58"/>
      <c r="B63" s="44" t="s">
        <v>395</v>
      </c>
      <c r="C63" s="105" t="s">
        <v>214</v>
      </c>
      <c r="D63" s="29">
        <f>D51-D57</f>
        <v>10660</v>
      </c>
      <c r="E63" s="29"/>
    </row>
    <row r="64" spans="1:5" ht="12.75">
      <c r="A64" s="6"/>
      <c r="B64" s="55" t="s">
        <v>396</v>
      </c>
      <c r="C64" s="105" t="s">
        <v>215</v>
      </c>
      <c r="D64" s="29"/>
      <c r="E64" s="29">
        <f>E57-E51</f>
        <v>9757</v>
      </c>
    </row>
    <row r="65" spans="1:5" ht="33.75">
      <c r="A65" s="6"/>
      <c r="B65" s="44" t="s">
        <v>397</v>
      </c>
      <c r="C65" s="105" t="s">
        <v>216</v>
      </c>
      <c r="D65" s="29"/>
      <c r="E65" s="29"/>
    </row>
    <row r="66" spans="1:5" ht="12.75">
      <c r="A66" s="6"/>
      <c r="B66" s="55" t="s">
        <v>398</v>
      </c>
      <c r="C66" s="105" t="s">
        <v>217</v>
      </c>
      <c r="D66" s="29">
        <f>D50-D63</f>
        <v>6179</v>
      </c>
      <c r="E66" s="29">
        <f>E50+E64</f>
        <v>12426</v>
      </c>
    </row>
    <row r="67" spans="1:5" ht="12.75">
      <c r="A67" s="6"/>
      <c r="B67" s="55" t="s">
        <v>194</v>
      </c>
      <c r="C67" s="105" t="s">
        <v>218</v>
      </c>
      <c r="D67" s="29">
        <f>SUM(D49/'bilans stanja'!E58)</f>
        <v>0</v>
      </c>
      <c r="E67" s="29">
        <f>E65/'bilans stanja'!F78</f>
        <v>0</v>
      </c>
    </row>
    <row r="68" spans="1:5" ht="12.75">
      <c r="A68" s="58"/>
      <c r="B68" s="55" t="s">
        <v>195</v>
      </c>
      <c r="C68" s="105" t="s">
        <v>219</v>
      </c>
      <c r="D68" s="29">
        <v>0</v>
      </c>
      <c r="E68" s="29">
        <v>0</v>
      </c>
    </row>
    <row r="69" spans="5:10" ht="12.75">
      <c r="E69" s="46"/>
      <c r="F69" s="4"/>
      <c r="G69" s="4"/>
      <c r="H69" s="4"/>
      <c r="I69" s="4"/>
      <c r="J69" s="4"/>
    </row>
    <row r="70" spans="1:10" ht="26.25" customHeight="1">
      <c r="A70" s="4" t="s">
        <v>163</v>
      </c>
      <c r="B70" s="256" t="s">
        <v>164</v>
      </c>
      <c r="C70" s="256"/>
      <c r="D70" s="257" t="s">
        <v>526</v>
      </c>
      <c r="E70" s="257"/>
      <c r="F70" s="4"/>
      <c r="G70" s="4"/>
      <c r="H70" s="4"/>
      <c r="I70" s="4"/>
      <c r="J70" s="4"/>
    </row>
    <row r="71" spans="1:10" ht="12.75">
      <c r="A71" s="4" t="s">
        <v>508</v>
      </c>
      <c r="F71" s="4"/>
      <c r="G71" s="4"/>
      <c r="H71" s="4"/>
      <c r="I71" s="4"/>
      <c r="J71" s="4"/>
    </row>
    <row r="72" spans="4:10" ht="12.75">
      <c r="D72" s="51"/>
      <c r="E72" s="52"/>
      <c r="F72" s="4"/>
      <c r="G72" s="4"/>
      <c r="H72" s="4"/>
      <c r="I72" s="4"/>
      <c r="J72" s="4"/>
    </row>
    <row r="73" spans="4:10" ht="12.75">
      <c r="D73" s="45"/>
      <c r="E73" s="46"/>
      <c r="F73" s="4"/>
      <c r="G73" s="4"/>
      <c r="H73" s="4"/>
      <c r="I73" s="4"/>
      <c r="J73" s="4"/>
    </row>
    <row r="77" ht="12.75">
      <c r="D77" s="70"/>
    </row>
    <row r="78" ht="12.75">
      <c r="D78" s="70"/>
    </row>
    <row r="79" ht="12.75">
      <c r="D79" s="70"/>
    </row>
    <row r="80" ht="12.75">
      <c r="D80" s="70"/>
    </row>
  </sheetData>
  <sheetProtection/>
  <mergeCells count="5">
    <mergeCell ref="B70:C70"/>
    <mergeCell ref="D70:E70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5.140625" style="0" customWidth="1"/>
    <col min="2" max="2" width="57.8515625" style="0" customWidth="1"/>
    <col min="3" max="3" width="4.28125" style="0" customWidth="1"/>
    <col min="4" max="4" width="10.140625" style="0" customWidth="1"/>
    <col min="5" max="5" width="10.421875" style="0" customWidth="1"/>
    <col min="7" max="7" width="11.140625" style="0" bestFit="1" customWidth="1"/>
    <col min="8" max="8" width="10.7109375" style="0" bestFit="1" customWidth="1"/>
    <col min="9" max="10" width="10.0039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54" t="s">
        <v>11</v>
      </c>
      <c r="B8" s="254"/>
      <c r="C8" s="254"/>
      <c r="D8" s="254"/>
      <c r="E8" s="254"/>
    </row>
    <row r="9" spans="1:5" ht="12.75">
      <c r="A9" s="254" t="s">
        <v>527</v>
      </c>
      <c r="B9" s="254"/>
      <c r="C9" s="254"/>
      <c r="D9" s="254"/>
      <c r="E9" s="254"/>
    </row>
    <row r="10" ht="12.75">
      <c r="E10" s="4" t="s">
        <v>9</v>
      </c>
    </row>
    <row r="11" spans="1:5" ht="22.5">
      <c r="A11" s="6" t="s">
        <v>91</v>
      </c>
      <c r="B11" s="6" t="s">
        <v>0</v>
      </c>
      <c r="C11" s="6" t="s">
        <v>1</v>
      </c>
      <c r="D11" s="6" t="s">
        <v>2</v>
      </c>
      <c r="E11" s="6" t="s">
        <v>3</v>
      </c>
    </row>
    <row r="12" spans="1:5" ht="12.75">
      <c r="A12" s="7">
        <v>1</v>
      </c>
      <c r="B12" s="7">
        <v>2</v>
      </c>
      <c r="C12" s="7">
        <v>3</v>
      </c>
      <c r="D12" s="7">
        <v>4</v>
      </c>
      <c r="E12" s="7">
        <v>5</v>
      </c>
    </row>
    <row r="13" spans="1:5" ht="12.75">
      <c r="A13" s="7">
        <v>1</v>
      </c>
      <c r="B13" s="26" t="s">
        <v>12</v>
      </c>
      <c r="C13" s="7">
        <v>301</v>
      </c>
      <c r="D13" s="39">
        <f>SUM(D14+D15+D16)</f>
        <v>-21883</v>
      </c>
      <c r="E13" s="39">
        <f>SUM(E14:E17)</f>
        <v>-15724</v>
      </c>
    </row>
    <row r="14" spans="1:5" ht="12.75">
      <c r="A14" s="7">
        <v>2</v>
      </c>
      <c r="B14" s="2" t="s">
        <v>10</v>
      </c>
      <c r="C14" s="7">
        <v>302</v>
      </c>
      <c r="D14" s="29">
        <v>-16839</v>
      </c>
      <c r="E14" s="29">
        <v>-2669</v>
      </c>
    </row>
    <row r="15" spans="1:7" ht="12.75">
      <c r="A15" s="7">
        <v>3</v>
      </c>
      <c r="B15" s="2" t="s">
        <v>92</v>
      </c>
      <c r="C15" s="7">
        <v>303</v>
      </c>
      <c r="D15" s="29">
        <v>10437</v>
      </c>
      <c r="E15" s="29">
        <v>-9757</v>
      </c>
      <c r="G15" s="32"/>
    </row>
    <row r="16" spans="1:5" ht="12.75">
      <c r="A16" s="7">
        <v>4</v>
      </c>
      <c r="B16" s="3" t="s">
        <v>93</v>
      </c>
      <c r="C16" s="7">
        <v>304</v>
      </c>
      <c r="D16" s="29">
        <v>-15481</v>
      </c>
      <c r="E16" s="29">
        <v>-3298</v>
      </c>
    </row>
    <row r="17" spans="1:5" ht="12.75">
      <c r="A17" s="7">
        <v>5</v>
      </c>
      <c r="B17" s="109" t="s">
        <v>399</v>
      </c>
      <c r="C17" s="7">
        <v>305</v>
      </c>
      <c r="D17" s="29"/>
      <c r="E17" s="29">
        <v>0</v>
      </c>
    </row>
    <row r="18" spans="1:5" ht="22.5">
      <c r="A18" s="7">
        <v>6</v>
      </c>
      <c r="B18" s="110" t="s">
        <v>400</v>
      </c>
      <c r="C18" s="7">
        <v>306</v>
      </c>
      <c r="D18" s="29"/>
      <c r="E18" s="29"/>
    </row>
    <row r="19" spans="1:8" ht="22.5">
      <c r="A19" s="7">
        <v>7</v>
      </c>
      <c r="B19" s="27" t="s">
        <v>401</v>
      </c>
      <c r="C19" s="7">
        <v>307</v>
      </c>
      <c r="D19" s="29"/>
      <c r="E19" s="29">
        <f>E20-E21</f>
        <v>0</v>
      </c>
      <c r="G19" s="32"/>
      <c r="H19" s="32"/>
    </row>
    <row r="20" spans="1:5" ht="12.75">
      <c r="A20" s="7">
        <v>8</v>
      </c>
      <c r="B20" s="104" t="s">
        <v>402</v>
      </c>
      <c r="C20" s="7">
        <v>308</v>
      </c>
      <c r="D20" s="29"/>
      <c r="E20" s="29">
        <v>0</v>
      </c>
    </row>
    <row r="21" spans="1:5" ht="12.75">
      <c r="A21" s="7">
        <v>9</v>
      </c>
      <c r="B21" s="2" t="s">
        <v>94</v>
      </c>
      <c r="C21" s="7">
        <v>309</v>
      </c>
      <c r="D21" s="29"/>
      <c r="E21" s="29">
        <v>0</v>
      </c>
    </row>
    <row r="22" spans="1:5" ht="22.5">
      <c r="A22" s="7"/>
      <c r="B22" s="227" t="s">
        <v>499</v>
      </c>
      <c r="C22" s="7"/>
      <c r="D22" s="29"/>
      <c r="E22" s="29"/>
    </row>
    <row r="23" spans="1:5" ht="15.75" customHeight="1">
      <c r="A23" s="7"/>
      <c r="B23" s="228" t="s">
        <v>500</v>
      </c>
      <c r="C23" s="7"/>
      <c r="D23" s="29"/>
      <c r="E23" s="29"/>
    </row>
    <row r="24" spans="1:5" ht="15" customHeight="1">
      <c r="A24" s="7"/>
      <c r="B24" s="228" t="s">
        <v>501</v>
      </c>
      <c r="C24" s="7"/>
      <c r="D24" s="29"/>
      <c r="E24" s="29"/>
    </row>
    <row r="25" spans="1:5" ht="12.75">
      <c r="A25" s="7">
        <v>10</v>
      </c>
      <c r="B25" s="104" t="s">
        <v>403</v>
      </c>
      <c r="C25" s="7">
        <v>310</v>
      </c>
      <c r="D25" s="29"/>
      <c r="E25" s="29"/>
    </row>
    <row r="26" spans="1:5" ht="12.75">
      <c r="A26" s="7">
        <v>11</v>
      </c>
      <c r="B26" s="26" t="s">
        <v>404</v>
      </c>
      <c r="C26" s="7">
        <v>311</v>
      </c>
      <c r="D26" s="29">
        <f>SUM(D13)</f>
        <v>-21883</v>
      </c>
      <c r="E26" s="29">
        <f>E13+E20-E21</f>
        <v>-15724</v>
      </c>
    </row>
    <row r="27" spans="1:5" ht="12.75">
      <c r="A27" s="7">
        <v>12</v>
      </c>
      <c r="B27" s="26" t="s">
        <v>95</v>
      </c>
      <c r="C27" s="7">
        <v>312</v>
      </c>
      <c r="D27" s="29"/>
      <c r="E27" s="29"/>
    </row>
    <row r="28" spans="1:8" ht="12.75">
      <c r="A28" s="7">
        <v>13</v>
      </c>
      <c r="B28" s="2" t="s">
        <v>96</v>
      </c>
      <c r="C28" s="7">
        <v>313</v>
      </c>
      <c r="D28" s="29">
        <f>SUM('bilans stanja'!F55)</f>
        <v>1753886</v>
      </c>
      <c r="E28" s="29">
        <v>1655587</v>
      </c>
      <c r="G28" s="32"/>
      <c r="H28" s="32"/>
    </row>
    <row r="29" spans="1:5" ht="12.75">
      <c r="A29" s="7">
        <v>14</v>
      </c>
      <c r="B29" s="2" t="s">
        <v>97</v>
      </c>
      <c r="C29" s="7">
        <v>314</v>
      </c>
      <c r="D29" s="29">
        <f>SUM('bilans stanja'!E55)</f>
        <v>1732003</v>
      </c>
      <c r="E29" s="29">
        <v>1639863</v>
      </c>
    </row>
    <row r="30" spans="1:5" ht="12.75">
      <c r="A30" s="7">
        <v>15</v>
      </c>
      <c r="B30" s="26" t="s">
        <v>98</v>
      </c>
      <c r="C30" s="7">
        <v>315</v>
      </c>
      <c r="D30" s="29"/>
      <c r="E30" s="29"/>
    </row>
    <row r="31" spans="1:5" ht="12.75">
      <c r="A31" s="7">
        <v>16</v>
      </c>
      <c r="B31" s="2" t="s">
        <v>102</v>
      </c>
      <c r="C31" s="7">
        <v>316</v>
      </c>
      <c r="D31" s="29">
        <v>2548232</v>
      </c>
      <c r="E31" s="29">
        <v>2548232</v>
      </c>
    </row>
    <row r="32" spans="1:5" ht="12.75">
      <c r="A32" s="7">
        <v>17</v>
      </c>
      <c r="B32" s="2" t="s">
        <v>99</v>
      </c>
      <c r="C32" s="7">
        <v>317</v>
      </c>
      <c r="D32" s="29"/>
      <c r="E32" s="29"/>
    </row>
    <row r="33" spans="1:5" ht="12.75">
      <c r="A33" s="7">
        <v>18</v>
      </c>
      <c r="B33" s="2" t="s">
        <v>100</v>
      </c>
      <c r="C33" s="7">
        <v>318</v>
      </c>
      <c r="D33" s="29"/>
      <c r="E33" s="29"/>
    </row>
    <row r="34" spans="1:5" ht="12.75">
      <c r="A34" s="7">
        <v>19</v>
      </c>
      <c r="B34" s="3" t="s">
        <v>101</v>
      </c>
      <c r="C34" s="7">
        <v>319</v>
      </c>
      <c r="D34" s="29">
        <v>2548232</v>
      </c>
      <c r="E34" s="29">
        <v>2548232</v>
      </c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10" ht="36" customHeight="1">
      <c r="A37" s="66" t="s">
        <v>163</v>
      </c>
      <c r="B37" s="256" t="s">
        <v>164</v>
      </c>
      <c r="C37" s="256"/>
      <c r="D37" s="258" t="s">
        <v>369</v>
      </c>
      <c r="E37" s="257"/>
      <c r="F37" s="4"/>
      <c r="G37" s="4"/>
      <c r="H37" s="4"/>
      <c r="I37" s="4"/>
      <c r="J37" s="4"/>
    </row>
    <row r="38" spans="1:10" ht="12.75">
      <c r="A38" s="4" t="s">
        <v>511</v>
      </c>
      <c r="F38" s="4"/>
      <c r="G38" s="4"/>
      <c r="H38" s="4"/>
      <c r="I38" s="4"/>
      <c r="J38" s="4"/>
    </row>
    <row r="39" spans="2:10" ht="12.75">
      <c r="B39" s="50"/>
      <c r="D39" s="51"/>
      <c r="E39" s="52"/>
      <c r="F39" s="4"/>
      <c r="G39" s="4"/>
      <c r="H39" s="4"/>
      <c r="I39" s="4"/>
      <c r="J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</sheetData>
  <sheetProtection/>
  <mergeCells count="4">
    <mergeCell ref="A8:E8"/>
    <mergeCell ref="A9:E9"/>
    <mergeCell ref="B37:C37"/>
    <mergeCell ref="D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">
      <selection activeCell="I44" sqref="I44"/>
    </sheetView>
  </sheetViews>
  <sheetFormatPr defaultColWidth="9.140625" defaultRowHeight="12.75"/>
  <cols>
    <col min="1" max="1" width="1.7109375" style="0" customWidth="1"/>
    <col min="2" max="2" width="48.00390625" style="0" customWidth="1"/>
    <col min="3" max="3" width="7.140625" style="0" customWidth="1"/>
    <col min="4" max="4" width="17.57421875" style="0" customWidth="1"/>
    <col min="5" max="5" width="17.00390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7" ht="12.75">
      <c r="B7" s="113"/>
    </row>
    <row r="8" spans="1:5" ht="12.75">
      <c r="A8" s="254" t="s">
        <v>13</v>
      </c>
      <c r="B8" s="254"/>
      <c r="C8" s="254"/>
      <c r="D8" s="254"/>
      <c r="E8" s="254"/>
    </row>
    <row r="9" spans="1:5" ht="12.75">
      <c r="A9" s="255" t="s">
        <v>405</v>
      </c>
      <c r="B9" s="255"/>
      <c r="C9" s="255"/>
      <c r="D9" s="255"/>
      <c r="E9" s="255"/>
    </row>
    <row r="10" spans="1:5" ht="12.75">
      <c r="A10" s="262" t="s">
        <v>512</v>
      </c>
      <c r="B10" s="263"/>
      <c r="C10" s="263"/>
      <c r="D10" s="263"/>
      <c r="E10" s="263"/>
    </row>
    <row r="11" ht="12.75">
      <c r="E11" s="4"/>
    </row>
    <row r="12" spans="1:5" ht="12.75" customHeight="1">
      <c r="A12" s="261"/>
      <c r="B12" s="260" t="s">
        <v>103</v>
      </c>
      <c r="C12" s="266" t="s">
        <v>1</v>
      </c>
      <c r="D12" s="264" t="s">
        <v>104</v>
      </c>
      <c r="E12" s="265"/>
    </row>
    <row r="13" spans="1:5" ht="12.75">
      <c r="A13" s="261"/>
      <c r="B13" s="260"/>
      <c r="C13" s="267"/>
      <c r="D13" s="76" t="s">
        <v>2</v>
      </c>
      <c r="E13" s="76" t="s">
        <v>3</v>
      </c>
    </row>
    <row r="14" spans="1:5" ht="12.75">
      <c r="A14" s="60"/>
      <c r="B14" s="7">
        <v>1</v>
      </c>
      <c r="C14" s="7">
        <v>2</v>
      </c>
      <c r="D14" s="7">
        <v>3</v>
      </c>
      <c r="E14" s="7">
        <v>4</v>
      </c>
    </row>
    <row r="15" spans="1:5" ht="22.5">
      <c r="A15" s="60"/>
      <c r="B15" s="44" t="s">
        <v>408</v>
      </c>
      <c r="C15" s="7">
        <v>401</v>
      </c>
      <c r="D15" s="39">
        <f>SUM(D16+D17+D18+D19+D20)</f>
        <v>13607</v>
      </c>
      <c r="E15" s="39">
        <f>SUM(E16:E20)</f>
        <v>17671</v>
      </c>
    </row>
    <row r="16" spans="1:5" ht="12.75">
      <c r="A16" s="60"/>
      <c r="B16" s="3" t="s">
        <v>14</v>
      </c>
      <c r="C16" s="7">
        <v>402</v>
      </c>
      <c r="D16" s="63">
        <v>3629</v>
      </c>
      <c r="E16" s="63"/>
    </row>
    <row r="17" spans="1:5" ht="12.75">
      <c r="A17" s="60"/>
      <c r="B17" s="3" t="s">
        <v>406</v>
      </c>
      <c r="C17" s="7">
        <v>403</v>
      </c>
      <c r="D17" s="49">
        <v>3955</v>
      </c>
      <c r="E17" s="49">
        <v>3419</v>
      </c>
    </row>
    <row r="18" spans="1:5" ht="12.75">
      <c r="A18" s="60"/>
      <c r="B18" s="3" t="s">
        <v>15</v>
      </c>
      <c r="C18" s="7">
        <v>404</v>
      </c>
      <c r="D18" s="49">
        <f>3873+271</f>
        <v>4144</v>
      </c>
      <c r="E18" s="49">
        <v>5973</v>
      </c>
    </row>
    <row r="19" spans="1:5" ht="12.75">
      <c r="A19" s="60"/>
      <c r="B19" s="59" t="s">
        <v>16</v>
      </c>
      <c r="C19" s="7">
        <v>405</v>
      </c>
      <c r="D19" s="49"/>
      <c r="E19" s="49"/>
    </row>
    <row r="20" spans="1:5" ht="12.75">
      <c r="A20" s="60"/>
      <c r="B20" s="3" t="s">
        <v>17</v>
      </c>
      <c r="C20" s="7">
        <v>406</v>
      </c>
      <c r="D20" s="49">
        <f>1879</f>
        <v>1879</v>
      </c>
      <c r="E20" s="49">
        <v>8279</v>
      </c>
    </row>
    <row r="21" spans="1:5" ht="12.75">
      <c r="A21" s="60"/>
      <c r="B21" s="72" t="s">
        <v>407</v>
      </c>
      <c r="C21" s="73">
        <v>407</v>
      </c>
      <c r="D21" s="74">
        <f>SUM(D22+D23+D24+D25+D26+D27+D28+D29+D30+D31+D32)</f>
        <v>10279</v>
      </c>
      <c r="E21" s="74">
        <f>SUM(E22:E32)</f>
        <v>24606</v>
      </c>
    </row>
    <row r="22" spans="1:5" ht="12.75">
      <c r="A22" s="60"/>
      <c r="B22" s="3" t="s">
        <v>18</v>
      </c>
      <c r="C22" s="7">
        <v>408</v>
      </c>
      <c r="D22" s="49"/>
      <c r="E22" s="49"/>
    </row>
    <row r="23" spans="1:5" ht="12.75">
      <c r="A23" s="60"/>
      <c r="B23" s="3" t="s">
        <v>19</v>
      </c>
      <c r="C23" s="7">
        <v>409</v>
      </c>
      <c r="D23" s="49"/>
      <c r="E23" s="49">
        <v>20800</v>
      </c>
    </row>
    <row r="24" spans="1:5" ht="12.75">
      <c r="A24" s="60"/>
      <c r="B24" s="3" t="s">
        <v>20</v>
      </c>
      <c r="C24" s="7">
        <v>410</v>
      </c>
      <c r="D24" s="49"/>
      <c r="E24" s="49"/>
    </row>
    <row r="25" spans="1:5" ht="12.75">
      <c r="A25" s="60"/>
      <c r="B25" s="3" t="s">
        <v>21</v>
      </c>
      <c r="C25" s="7">
        <v>411</v>
      </c>
      <c r="D25" s="49"/>
      <c r="E25" s="49">
        <v>1658</v>
      </c>
    </row>
    <row r="26" spans="1:5" ht="12.75">
      <c r="A26" s="60"/>
      <c r="B26" s="3" t="s">
        <v>22</v>
      </c>
      <c r="C26" s="7">
        <v>412</v>
      </c>
      <c r="D26" s="49"/>
      <c r="E26" s="49"/>
    </row>
    <row r="27" spans="1:5" ht="12.75">
      <c r="A27" s="60"/>
      <c r="B27" s="3" t="s">
        <v>23</v>
      </c>
      <c r="C27" s="7">
        <v>413</v>
      </c>
      <c r="D27" s="49"/>
      <c r="E27" s="49">
        <v>62</v>
      </c>
    </row>
    <row r="28" spans="1:5" ht="12.75">
      <c r="A28" s="60"/>
      <c r="B28" s="3" t="s">
        <v>24</v>
      </c>
      <c r="C28" s="7">
        <v>414</v>
      </c>
      <c r="D28" s="49"/>
      <c r="E28" s="49"/>
    </row>
    <row r="29" spans="1:5" ht="12.75">
      <c r="A29" s="60"/>
      <c r="B29" s="3" t="s">
        <v>25</v>
      </c>
      <c r="C29" s="7">
        <v>415</v>
      </c>
      <c r="D29" s="49">
        <v>562</v>
      </c>
      <c r="E29" s="49">
        <v>552</v>
      </c>
    </row>
    <row r="30" spans="1:5" ht="12.75">
      <c r="A30" s="60"/>
      <c r="B30" s="3" t="s">
        <v>26</v>
      </c>
      <c r="C30" s="62">
        <v>416</v>
      </c>
      <c r="D30" s="49">
        <f>SUM(2488+1401+92)</f>
        <v>3981</v>
      </c>
      <c r="E30" s="49">
        <v>1534</v>
      </c>
    </row>
    <row r="31" spans="1:5" ht="12.75">
      <c r="A31" s="60"/>
      <c r="B31" s="3" t="s">
        <v>27</v>
      </c>
      <c r="C31" s="7">
        <v>417</v>
      </c>
      <c r="D31" s="49"/>
      <c r="E31" s="49"/>
    </row>
    <row r="32" spans="1:5" ht="12.75">
      <c r="A32" s="60"/>
      <c r="B32" s="3" t="s">
        <v>28</v>
      </c>
      <c r="C32" s="7">
        <v>418</v>
      </c>
      <c r="D32" s="49">
        <v>5736</v>
      </c>
      <c r="E32" s="49"/>
    </row>
    <row r="33" spans="1:5" ht="13.5" customHeight="1">
      <c r="A33" s="60"/>
      <c r="B33" s="75" t="s">
        <v>409</v>
      </c>
      <c r="C33" s="73">
        <v>419</v>
      </c>
      <c r="D33" s="74">
        <f>D15-D21</f>
        <v>3328</v>
      </c>
      <c r="E33" s="74"/>
    </row>
    <row r="34" spans="1:5" ht="12.75">
      <c r="A34" s="60"/>
      <c r="B34" s="115" t="s">
        <v>410</v>
      </c>
      <c r="C34" s="73">
        <v>420</v>
      </c>
      <c r="D34" s="74"/>
      <c r="E34" s="74">
        <f>E21-E15</f>
        <v>6935</v>
      </c>
    </row>
    <row r="35" spans="1:5" ht="22.5">
      <c r="A35" s="60"/>
      <c r="B35" s="75" t="s">
        <v>411</v>
      </c>
      <c r="C35" s="7">
        <v>421</v>
      </c>
      <c r="D35" s="41"/>
      <c r="E35" s="41">
        <f>E36+E38</f>
        <v>0</v>
      </c>
    </row>
    <row r="36" spans="1:5" ht="12.75">
      <c r="A36" s="60"/>
      <c r="B36" s="3" t="s">
        <v>412</v>
      </c>
      <c r="C36" s="7">
        <v>422</v>
      </c>
      <c r="D36" s="49"/>
      <c r="E36" s="49"/>
    </row>
    <row r="37" spans="1:5" ht="22.5">
      <c r="A37" s="60"/>
      <c r="B37" s="229" t="s">
        <v>502</v>
      </c>
      <c r="C37" s="7"/>
      <c r="D37" s="49"/>
      <c r="E37" s="49"/>
    </row>
    <row r="38" spans="1:5" ht="12.75">
      <c r="A38" s="60"/>
      <c r="B38" s="3" t="s">
        <v>413</v>
      </c>
      <c r="C38" s="7">
        <v>423</v>
      </c>
      <c r="D38" s="63"/>
      <c r="E38" s="63"/>
    </row>
    <row r="39" spans="1:5" ht="12.75">
      <c r="A39" s="60"/>
      <c r="B39" s="55" t="s">
        <v>414</v>
      </c>
      <c r="C39" s="7">
        <v>424</v>
      </c>
      <c r="D39" s="64"/>
      <c r="E39" s="64">
        <f>SUM(E40:E43)</f>
        <v>0</v>
      </c>
    </row>
    <row r="40" spans="1:5" ht="12.75">
      <c r="A40" s="60"/>
      <c r="B40" s="3" t="s">
        <v>415</v>
      </c>
      <c r="C40" s="62">
        <v>425</v>
      </c>
      <c r="D40" s="49"/>
      <c r="E40" s="49"/>
    </row>
    <row r="41" spans="1:5" ht="12.75">
      <c r="A41" s="60"/>
      <c r="B41" s="3" t="s">
        <v>29</v>
      </c>
      <c r="C41" s="7">
        <v>426</v>
      </c>
      <c r="D41" s="49"/>
      <c r="E41" s="49"/>
    </row>
    <row r="42" spans="1:5" ht="12.75">
      <c r="A42" s="60"/>
      <c r="B42" s="59" t="s">
        <v>416</v>
      </c>
      <c r="C42" s="7">
        <v>427</v>
      </c>
      <c r="D42" s="49"/>
      <c r="E42" s="49"/>
    </row>
    <row r="43" spans="1:5" ht="12.75">
      <c r="A43" s="60"/>
      <c r="B43" s="3" t="s">
        <v>417</v>
      </c>
      <c r="C43" s="7">
        <v>428</v>
      </c>
      <c r="D43" s="49"/>
      <c r="E43" s="49"/>
    </row>
    <row r="44" spans="1:5" ht="22.5">
      <c r="A44" s="60"/>
      <c r="B44" s="229" t="s">
        <v>503</v>
      </c>
      <c r="C44" s="7"/>
      <c r="D44" s="49"/>
      <c r="E44" s="49"/>
    </row>
    <row r="45" spans="1:5" ht="12.75">
      <c r="A45" s="60"/>
      <c r="B45" s="55" t="s">
        <v>418</v>
      </c>
      <c r="C45" s="7">
        <v>429</v>
      </c>
      <c r="D45" s="49"/>
      <c r="E45" s="49">
        <f>E35-E39</f>
        <v>0</v>
      </c>
    </row>
    <row r="46" spans="1:5" ht="12.75">
      <c r="A46" s="60"/>
      <c r="B46" s="55" t="s">
        <v>419</v>
      </c>
      <c r="C46" s="7">
        <v>430</v>
      </c>
      <c r="D46" s="49"/>
      <c r="E46" s="49">
        <f>E39-E35</f>
        <v>0</v>
      </c>
    </row>
    <row r="47" spans="1:5" ht="12.75">
      <c r="A47" s="60"/>
      <c r="B47" s="44" t="s">
        <v>30</v>
      </c>
      <c r="C47" s="7">
        <v>431</v>
      </c>
      <c r="D47" s="63">
        <f>SUM(D15)</f>
        <v>13607</v>
      </c>
      <c r="E47" s="63">
        <f>E15+E35</f>
        <v>17671</v>
      </c>
    </row>
    <row r="48" spans="1:5" ht="12.75">
      <c r="A48" s="60"/>
      <c r="B48" s="44" t="s">
        <v>31</v>
      </c>
      <c r="C48" s="7">
        <v>432</v>
      </c>
      <c r="D48" s="63">
        <f>SUM(D21)</f>
        <v>10279</v>
      </c>
      <c r="E48" s="63">
        <f>E21+E39</f>
        <v>24606</v>
      </c>
    </row>
    <row r="49" spans="1:5" ht="12.75">
      <c r="A49" s="60"/>
      <c r="B49" s="44" t="s">
        <v>32</v>
      </c>
      <c r="C49" s="7">
        <v>433</v>
      </c>
      <c r="D49" s="63">
        <f>D47-D48</f>
        <v>3328</v>
      </c>
      <c r="E49" s="63"/>
    </row>
    <row r="50" spans="1:5" ht="12.75">
      <c r="A50" s="60"/>
      <c r="B50" s="44" t="s">
        <v>33</v>
      </c>
      <c r="C50" s="62">
        <v>434</v>
      </c>
      <c r="D50" s="63">
        <v>0</v>
      </c>
      <c r="E50" s="63">
        <f>E48-E47</f>
        <v>6935</v>
      </c>
    </row>
    <row r="51" spans="1:5" ht="12.75">
      <c r="A51" s="60"/>
      <c r="B51" s="75" t="s">
        <v>34</v>
      </c>
      <c r="C51" s="7">
        <v>435</v>
      </c>
      <c r="D51" s="63">
        <v>42584</v>
      </c>
      <c r="E51" s="63">
        <v>27533</v>
      </c>
    </row>
    <row r="52" spans="1:5" ht="12.75">
      <c r="A52" s="60"/>
      <c r="B52" s="27" t="s">
        <v>35</v>
      </c>
      <c r="C52" s="7">
        <v>436</v>
      </c>
      <c r="D52" s="63"/>
      <c r="E52" s="63"/>
    </row>
    <row r="53" spans="2:5" ht="16.5" customHeight="1">
      <c r="B53" s="61" t="s">
        <v>36</v>
      </c>
      <c r="C53" s="7">
        <v>437</v>
      </c>
      <c r="D53" s="47"/>
      <c r="E53" s="47"/>
    </row>
    <row r="54" spans="2:8" ht="22.5">
      <c r="B54" s="44" t="s">
        <v>37</v>
      </c>
      <c r="C54" s="7">
        <v>438</v>
      </c>
      <c r="D54" s="29">
        <f>D51+D49</f>
        <v>45912</v>
      </c>
      <c r="E54" s="29">
        <f>E51-E50</f>
        <v>20598</v>
      </c>
      <c r="H54" s="32"/>
    </row>
    <row r="55" ht="12.75">
      <c r="B55" s="4"/>
    </row>
    <row r="56" spans="1:9" ht="33.75" customHeight="1">
      <c r="A56" s="4"/>
      <c r="B56" s="259" t="s">
        <v>221</v>
      </c>
      <c r="C56" s="259"/>
      <c r="D56" s="257" t="s">
        <v>526</v>
      </c>
      <c r="E56" s="257"/>
      <c r="F56" s="4"/>
      <c r="G56" s="4"/>
      <c r="H56" s="4"/>
      <c r="I56" s="4"/>
    </row>
    <row r="57" spans="1:9" ht="12.75">
      <c r="A57" s="4"/>
      <c r="B57" s="4" t="s">
        <v>511</v>
      </c>
      <c r="C57" s="102" t="s">
        <v>222</v>
      </c>
      <c r="F57" s="4"/>
      <c r="G57" s="4"/>
      <c r="H57" s="4"/>
      <c r="I57" s="4"/>
    </row>
    <row r="58" spans="4:9" ht="12.75">
      <c r="D58" s="51"/>
      <c r="E58" s="52"/>
      <c r="F58" s="4"/>
      <c r="G58" s="4"/>
      <c r="H58" s="4"/>
      <c r="I58" s="4"/>
    </row>
    <row r="59" spans="4:9" ht="12.75">
      <c r="D59" s="45"/>
      <c r="E59" s="46"/>
      <c r="F59" s="4"/>
      <c r="G59" s="4"/>
      <c r="H59" s="4"/>
      <c r="I59" s="4"/>
    </row>
  </sheetData>
  <sheetProtection/>
  <mergeCells count="9">
    <mergeCell ref="B56:C56"/>
    <mergeCell ref="D56:E56"/>
    <mergeCell ref="B12:B13"/>
    <mergeCell ref="A8:E8"/>
    <mergeCell ref="A9:E9"/>
    <mergeCell ref="A12:A13"/>
    <mergeCell ref="A10:E10"/>
    <mergeCell ref="D12:E12"/>
    <mergeCell ref="C12:C13"/>
  </mergeCells>
  <printOptions horizontalCentered="1"/>
  <pageMargins left="0.5118110236220472" right="0.5118110236220472" top="0.35433070866141736" bottom="0.35433070866141736" header="0.1968503937007874" footer="0.1181102362204724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6.7109375" style="0" customWidth="1"/>
    <col min="2" max="2" width="53.140625" style="0" customWidth="1"/>
    <col min="3" max="3" width="6.140625" style="0" customWidth="1"/>
    <col min="4" max="4" width="9.7109375" style="0" customWidth="1"/>
    <col min="5" max="5" width="10.851562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.75">
      <c r="A6" s="4" t="s">
        <v>442</v>
      </c>
      <c r="B6" s="4"/>
    </row>
    <row r="8" spans="1:5" ht="12.75">
      <c r="A8" s="254" t="s">
        <v>420</v>
      </c>
      <c r="B8" s="254"/>
      <c r="C8" s="254"/>
      <c r="D8" s="254"/>
      <c r="E8" s="254"/>
    </row>
    <row r="9" spans="1:5" ht="12.75">
      <c r="A9" s="254" t="s">
        <v>513</v>
      </c>
      <c r="B9" s="254"/>
      <c r="C9" s="254"/>
      <c r="D9" s="254"/>
      <c r="E9" s="254"/>
    </row>
    <row r="10" spans="2:4" ht="12.75">
      <c r="B10" s="268"/>
      <c r="C10" s="268"/>
      <c r="D10" s="268"/>
    </row>
    <row r="11" ht="12.75">
      <c r="E11" s="4" t="s">
        <v>9</v>
      </c>
    </row>
    <row r="12" spans="1:5" ht="22.5">
      <c r="A12" s="6" t="s">
        <v>91</v>
      </c>
      <c r="B12" s="6" t="s">
        <v>105</v>
      </c>
      <c r="C12" s="6" t="s">
        <v>1</v>
      </c>
      <c r="D12" s="6" t="s">
        <v>2</v>
      </c>
      <c r="E12" s="6" t="s">
        <v>3</v>
      </c>
    </row>
    <row r="13" spans="1:5" ht="12.75">
      <c r="A13" s="7">
        <v>1</v>
      </c>
      <c r="B13" s="7">
        <v>2</v>
      </c>
      <c r="C13" s="7">
        <v>3</v>
      </c>
      <c r="D13" s="7">
        <v>5</v>
      </c>
      <c r="E13" s="7">
        <v>6</v>
      </c>
    </row>
    <row r="14" spans="1:5" ht="12.75">
      <c r="A14" s="28" t="s">
        <v>5</v>
      </c>
      <c r="B14" s="26" t="s">
        <v>107</v>
      </c>
      <c r="C14" s="7">
        <v>501</v>
      </c>
      <c r="D14" s="25"/>
      <c r="E14" s="71"/>
    </row>
    <row r="15" spans="1:5" ht="12.75">
      <c r="A15" s="7">
        <v>1</v>
      </c>
      <c r="B15" s="2" t="s">
        <v>108</v>
      </c>
      <c r="C15" s="7">
        <v>502</v>
      </c>
      <c r="D15" s="29">
        <f>'izvj. o promjenama neto imovine'!D28</f>
        <v>1753886</v>
      </c>
      <c r="E15" s="29">
        <f>'izvj. o promjenama neto imovine'!E28</f>
        <v>1655587</v>
      </c>
    </row>
    <row r="16" spans="1:5" ht="12.75">
      <c r="A16" s="7">
        <v>2</v>
      </c>
      <c r="B16" s="2" t="s">
        <v>102</v>
      </c>
      <c r="C16" s="7">
        <v>503</v>
      </c>
      <c r="D16" s="29">
        <v>2548232</v>
      </c>
      <c r="E16" s="29">
        <v>2548232</v>
      </c>
    </row>
    <row r="17" spans="1:5" ht="17.25" customHeight="1">
      <c r="A17" s="7">
        <v>3</v>
      </c>
      <c r="B17" s="3" t="s">
        <v>109</v>
      </c>
      <c r="C17" s="7">
        <v>504</v>
      </c>
      <c r="D17" s="24">
        <f>SUM(D15/D16)</f>
        <v>0.6882756358133796</v>
      </c>
      <c r="E17" s="24">
        <f>E15/E16</f>
        <v>0.6497002627704228</v>
      </c>
    </row>
    <row r="18" spans="1:5" ht="12.75">
      <c r="A18" s="65" t="s">
        <v>4</v>
      </c>
      <c r="B18" s="26" t="s">
        <v>110</v>
      </c>
      <c r="C18" s="7">
        <v>505</v>
      </c>
      <c r="D18" s="29"/>
      <c r="E18" s="29"/>
    </row>
    <row r="19" spans="1:5" ht="15" customHeight="1">
      <c r="A19" s="8">
        <v>1</v>
      </c>
      <c r="B19" s="3" t="s">
        <v>111</v>
      </c>
      <c r="C19" s="7">
        <v>506</v>
      </c>
      <c r="D19" s="29">
        <f>SUM('bilans stanja'!E55)</f>
        <v>1732003</v>
      </c>
      <c r="E19" s="29">
        <f>'izvj. o promjenama neto imovine'!E29</f>
        <v>1639863</v>
      </c>
    </row>
    <row r="20" spans="1:5" ht="12.75">
      <c r="A20" s="8">
        <v>2</v>
      </c>
      <c r="B20" s="10" t="s">
        <v>101</v>
      </c>
      <c r="C20" s="7">
        <v>507</v>
      </c>
      <c r="D20" s="29">
        <v>2548232</v>
      </c>
      <c r="E20" s="29">
        <v>2548232</v>
      </c>
    </row>
    <row r="21" spans="1:5" ht="12.75">
      <c r="A21" s="8">
        <v>3</v>
      </c>
      <c r="B21" s="2" t="s">
        <v>112</v>
      </c>
      <c r="C21" s="7">
        <v>508</v>
      </c>
      <c r="D21" s="24">
        <f>SUM(D19/D20)</f>
        <v>0.6796881131702294</v>
      </c>
      <c r="E21" s="24">
        <f>E19/E20</f>
        <v>0.6435297100107055</v>
      </c>
    </row>
    <row r="22" spans="1:5" ht="12.75">
      <c r="A22" s="65" t="s">
        <v>106</v>
      </c>
      <c r="B22" s="26" t="s">
        <v>113</v>
      </c>
      <c r="C22" s="7">
        <v>509</v>
      </c>
      <c r="D22" s="29"/>
      <c r="E22" s="29"/>
    </row>
    <row r="23" spans="1:5" ht="12.75">
      <c r="A23" s="8">
        <v>1</v>
      </c>
      <c r="B23" s="2" t="s">
        <v>114</v>
      </c>
      <c r="C23" s="7">
        <v>510</v>
      </c>
      <c r="D23" s="24">
        <v>0.012</v>
      </c>
      <c r="E23" s="24">
        <v>0.01</v>
      </c>
    </row>
    <row r="24" spans="1:5" ht="12.75">
      <c r="A24" s="8">
        <v>2</v>
      </c>
      <c r="B24" s="2" t="s">
        <v>115</v>
      </c>
      <c r="C24" s="7">
        <v>511</v>
      </c>
      <c r="D24" s="24">
        <v>0</v>
      </c>
      <c r="E24" s="24">
        <v>0</v>
      </c>
    </row>
    <row r="25" spans="1:5" ht="12.75">
      <c r="A25" s="8">
        <v>3</v>
      </c>
      <c r="B25" s="2" t="s">
        <v>116</v>
      </c>
      <c r="C25" s="7">
        <v>512</v>
      </c>
      <c r="D25" s="24">
        <v>0</v>
      </c>
      <c r="E25" s="24">
        <v>0</v>
      </c>
    </row>
    <row r="26" spans="1:5" ht="12.75">
      <c r="A26" s="8">
        <v>4</v>
      </c>
      <c r="B26" s="2" t="s">
        <v>117</v>
      </c>
      <c r="C26" s="7">
        <v>513</v>
      </c>
      <c r="D26" s="24">
        <v>0</v>
      </c>
      <c r="E26" s="24">
        <v>0</v>
      </c>
    </row>
    <row r="27" spans="1:5" ht="12.75">
      <c r="A27" s="12"/>
      <c r="B27" s="13"/>
      <c r="C27" s="14"/>
      <c r="D27" s="13"/>
      <c r="E27" s="13"/>
    </row>
    <row r="28" spans="1:10" ht="38.25" customHeight="1">
      <c r="A28" s="4" t="s">
        <v>163</v>
      </c>
      <c r="B28" s="256" t="s">
        <v>164</v>
      </c>
      <c r="C28" s="256"/>
      <c r="D28" s="257" t="s">
        <v>526</v>
      </c>
      <c r="E28" s="257"/>
      <c r="F28" s="4"/>
      <c r="G28" s="4"/>
      <c r="H28" s="4"/>
      <c r="I28" s="4"/>
      <c r="J28" s="4"/>
    </row>
    <row r="29" spans="1:10" ht="12.75">
      <c r="A29" s="4" t="s">
        <v>514</v>
      </c>
      <c r="F29" s="4"/>
      <c r="G29" s="4"/>
      <c r="H29" s="4"/>
      <c r="I29" s="4"/>
      <c r="J29" s="4"/>
    </row>
    <row r="30" spans="2:10" ht="12.75">
      <c r="B30" s="15"/>
      <c r="D30" s="51"/>
      <c r="E30" s="52"/>
      <c r="F30" s="4"/>
      <c r="G30" s="4"/>
      <c r="H30" s="4"/>
      <c r="I30" s="4"/>
      <c r="J30" s="4"/>
    </row>
    <row r="31" spans="1:5" ht="12.75">
      <c r="A31" s="12"/>
      <c r="B31" s="13"/>
      <c r="C31" s="14"/>
      <c r="D31" s="13"/>
      <c r="E31" s="13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5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3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5"/>
      <c r="C44" s="14"/>
      <c r="D44" s="13"/>
      <c r="E44" s="13"/>
    </row>
    <row r="45" spans="1:5" ht="12.75">
      <c r="A45" s="12"/>
      <c r="C45" s="14"/>
      <c r="D45" s="13"/>
      <c r="E45" s="13"/>
    </row>
    <row r="48" ht="12.75">
      <c r="B48" s="4"/>
    </row>
    <row r="49" spans="1:5" ht="12.75">
      <c r="A49" s="4"/>
      <c r="D49" s="268"/>
      <c r="E49" s="268"/>
    </row>
  </sheetData>
  <sheetProtection/>
  <mergeCells count="6">
    <mergeCell ref="A8:E8"/>
    <mergeCell ref="A9:E9"/>
    <mergeCell ref="B10:D10"/>
    <mergeCell ref="D49:E49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6.28125" style="0" customWidth="1"/>
    <col min="2" max="2" width="34.28125" style="0" customWidth="1"/>
    <col min="3" max="3" width="19.28125" style="0" customWidth="1"/>
    <col min="4" max="4" width="20.140625" style="0" customWidth="1"/>
    <col min="5" max="5" width="4.57421875" style="0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102" t="s">
        <v>329</v>
      </c>
      <c r="B4" s="4"/>
    </row>
    <row r="5" spans="1:2" ht="12.75">
      <c r="A5" s="4" t="s">
        <v>330</v>
      </c>
      <c r="B5" s="4"/>
    </row>
    <row r="6" spans="1:2" ht="12" customHeight="1">
      <c r="A6" s="4" t="s">
        <v>442</v>
      </c>
      <c r="B6" s="4"/>
    </row>
    <row r="7" spans="1:2" ht="12.75">
      <c r="A7" s="4"/>
      <c r="B7" s="4"/>
    </row>
    <row r="8" spans="1:7" ht="12.75">
      <c r="A8" s="254" t="s">
        <v>42</v>
      </c>
      <c r="B8" s="254"/>
      <c r="C8" s="254"/>
      <c r="D8" s="254"/>
      <c r="E8" s="18"/>
      <c r="F8" s="18"/>
      <c r="G8" s="18"/>
    </row>
    <row r="9" spans="1:7" ht="12.75">
      <c r="A9" s="103" t="s">
        <v>421</v>
      </c>
      <c r="B9" s="103"/>
      <c r="C9" s="103"/>
      <c r="D9" s="103"/>
      <c r="E9" s="18"/>
      <c r="F9" s="18"/>
      <c r="G9" s="18"/>
    </row>
    <row r="10" spans="1:4" ht="12.75">
      <c r="A10" s="269" t="s">
        <v>509</v>
      </c>
      <c r="B10" s="269"/>
      <c r="C10" s="269"/>
      <c r="D10" s="269"/>
    </row>
    <row r="12" spans="1:4" ht="36.75" customHeight="1">
      <c r="A12" s="6" t="s">
        <v>91</v>
      </c>
      <c r="B12" s="6" t="s">
        <v>103</v>
      </c>
      <c r="C12" s="6" t="s">
        <v>120</v>
      </c>
      <c r="D12" s="6" t="s">
        <v>127</v>
      </c>
    </row>
    <row r="13" spans="1:4" ht="12.75">
      <c r="A13" s="8">
        <v>1</v>
      </c>
      <c r="B13" s="8">
        <v>2</v>
      </c>
      <c r="C13" s="8">
        <v>3</v>
      </c>
      <c r="D13" s="8">
        <v>4</v>
      </c>
    </row>
    <row r="14" spans="1:4" ht="12.75">
      <c r="A14" s="8">
        <v>1</v>
      </c>
      <c r="B14" s="2" t="s">
        <v>129</v>
      </c>
      <c r="C14" s="31">
        <v>421391</v>
      </c>
      <c r="D14" s="30">
        <f>(C14/C20)*100</f>
        <v>23.926683079942038</v>
      </c>
    </row>
    <row r="15" spans="1:4" ht="12.75">
      <c r="A15" s="8">
        <v>2</v>
      </c>
      <c r="B15" s="2" t="s">
        <v>130</v>
      </c>
      <c r="C15" s="31">
        <v>811325</v>
      </c>
      <c r="D15" s="30">
        <f>C15*100/C20</f>
        <v>46.06723007808419</v>
      </c>
    </row>
    <row r="16" spans="1:4" ht="12.75">
      <c r="A16" s="8">
        <v>3</v>
      </c>
      <c r="B16" s="2" t="s">
        <v>122</v>
      </c>
      <c r="C16" s="31"/>
      <c r="D16" s="30">
        <f>C16*100/C20</f>
        <v>0</v>
      </c>
    </row>
    <row r="17" spans="1:4" ht="12.75">
      <c r="A17" s="8">
        <v>4</v>
      </c>
      <c r="B17" s="2" t="s">
        <v>6</v>
      </c>
      <c r="C17" s="31">
        <v>410000</v>
      </c>
      <c r="D17" s="30">
        <f>C17*100/C20</f>
        <v>23.279899339986464</v>
      </c>
    </row>
    <row r="18" spans="1:4" ht="12.75">
      <c r="A18" s="8">
        <v>5</v>
      </c>
      <c r="B18" s="2" t="s">
        <v>131</v>
      </c>
      <c r="C18" s="31">
        <v>45912</v>
      </c>
      <c r="D18" s="30">
        <f>C18*100/C20</f>
        <v>2.6068944841401427</v>
      </c>
    </row>
    <row r="19" spans="1:4" ht="12.75">
      <c r="A19" s="8">
        <v>6</v>
      </c>
      <c r="B19" s="104" t="s">
        <v>422</v>
      </c>
      <c r="C19" s="31">
        <v>72548</v>
      </c>
      <c r="D19" s="30">
        <f>C19*100/C20</f>
        <v>4.119293017847165</v>
      </c>
    </row>
    <row r="20" spans="1:4" ht="12.75">
      <c r="A20" s="1"/>
      <c r="B20" s="2" t="s">
        <v>128</v>
      </c>
      <c r="C20" s="31">
        <f>SUM(C14+C15+C16+C17+C18+C19)</f>
        <v>1761176</v>
      </c>
      <c r="D20" s="30">
        <f>SUM(D14:D19)</f>
        <v>100</v>
      </c>
    </row>
    <row r="22" ht="12.75">
      <c r="B22" s="4"/>
    </row>
    <row r="23" spans="1:10" ht="26.25" customHeight="1">
      <c r="A23" s="4" t="s">
        <v>163</v>
      </c>
      <c r="B23" s="256" t="s">
        <v>223</v>
      </c>
      <c r="C23" s="256"/>
      <c r="D23" s="258" t="s">
        <v>369</v>
      </c>
      <c r="E23" s="257"/>
      <c r="F23" s="4"/>
      <c r="G23" s="4"/>
      <c r="H23" s="4"/>
      <c r="I23" s="4"/>
      <c r="J23" s="4"/>
    </row>
    <row r="24" spans="1:10" ht="12.75">
      <c r="A24" s="4" t="s">
        <v>515</v>
      </c>
      <c r="F24" s="4"/>
      <c r="G24" s="4"/>
      <c r="H24" s="4"/>
      <c r="I24" s="4"/>
      <c r="J24" s="4"/>
    </row>
    <row r="25" spans="3:10" ht="12.75">
      <c r="C25" s="67"/>
      <c r="D25" s="51"/>
      <c r="E25" s="52"/>
      <c r="F25" s="4"/>
      <c r="G25" s="4"/>
      <c r="H25" s="4"/>
      <c r="I25" s="4"/>
      <c r="J25" s="4"/>
    </row>
  </sheetData>
  <sheetProtection/>
  <mergeCells count="4">
    <mergeCell ref="A8:D8"/>
    <mergeCell ref="A10:D10"/>
    <mergeCell ref="B23:C23"/>
    <mergeCell ref="D23:E23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34">
      <selection activeCell="F83" sqref="F83"/>
    </sheetView>
  </sheetViews>
  <sheetFormatPr defaultColWidth="9.140625" defaultRowHeight="12.75"/>
  <cols>
    <col min="4" max="4" width="18.140625" style="0" customWidth="1"/>
    <col min="5" max="5" width="10.00390625" style="0" customWidth="1"/>
    <col min="6" max="6" width="11.421875" style="0" customWidth="1"/>
    <col min="7" max="7" width="10.421875" style="0" customWidth="1"/>
    <col min="8" max="8" width="11.710937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450</v>
      </c>
      <c r="B1" s="4"/>
    </row>
    <row r="2" spans="1:2" ht="12.75">
      <c r="A2" s="4" t="s">
        <v>444</v>
      </c>
      <c r="B2" s="4"/>
    </row>
    <row r="3" spans="1:2" ht="12.75">
      <c r="A3" s="4" t="s">
        <v>328</v>
      </c>
      <c r="B3" s="4"/>
    </row>
    <row r="4" spans="1:2" ht="12.75">
      <c r="A4" s="4" t="s">
        <v>329</v>
      </c>
      <c r="B4" s="4"/>
    </row>
    <row r="5" spans="1:7" ht="12.75">
      <c r="A5" s="4" t="s">
        <v>330</v>
      </c>
      <c r="B5" s="4"/>
      <c r="G5" s="77"/>
    </row>
    <row r="6" spans="1:7" ht="12.75">
      <c r="A6" s="4" t="s">
        <v>442</v>
      </c>
      <c r="B6" s="4"/>
      <c r="G6" s="77"/>
    </row>
    <row r="7" spans="1:2" ht="12.75">
      <c r="A7" s="4"/>
      <c r="B7" s="4"/>
    </row>
    <row r="8" spans="1:2" ht="12.75">
      <c r="A8" s="77"/>
      <c r="B8" s="77"/>
    </row>
    <row r="9" spans="1:8" ht="12.75">
      <c r="A9" s="269" t="s">
        <v>45</v>
      </c>
      <c r="B9" s="269"/>
      <c r="C9" s="269"/>
      <c r="D9" s="269"/>
      <c r="E9" s="269"/>
      <c r="F9" s="269"/>
      <c r="G9" s="269"/>
      <c r="H9" s="269"/>
    </row>
    <row r="10" spans="1:8" ht="12.75">
      <c r="A10" s="269" t="s">
        <v>509</v>
      </c>
      <c r="B10" s="269"/>
      <c r="C10" s="269"/>
      <c r="D10" s="269"/>
      <c r="E10" s="269"/>
      <c r="F10" s="269"/>
      <c r="G10" s="269"/>
      <c r="H10" s="269"/>
    </row>
    <row r="11" spans="1:8" ht="12.75">
      <c r="A11" s="43"/>
      <c r="B11" s="43"/>
      <c r="C11" s="43"/>
      <c r="D11" s="43"/>
      <c r="E11" s="43"/>
      <c r="F11" s="43"/>
      <c r="G11" s="43"/>
      <c r="H11" s="43"/>
    </row>
    <row r="12" ht="12.75">
      <c r="A12" s="37" t="s">
        <v>424</v>
      </c>
    </row>
    <row r="13" spans="1:8" s="18" customFormat="1" ht="45" customHeight="1">
      <c r="A13" s="78" t="s">
        <v>134</v>
      </c>
      <c r="B13" s="294" t="s">
        <v>46</v>
      </c>
      <c r="C13" s="295"/>
      <c r="D13" s="296"/>
      <c r="E13" s="78" t="s">
        <v>135</v>
      </c>
      <c r="F13" s="78" t="s">
        <v>119</v>
      </c>
      <c r="G13" s="79" t="s">
        <v>136</v>
      </c>
      <c r="H13" s="78" t="s">
        <v>47</v>
      </c>
    </row>
    <row r="14" spans="1:8" ht="12.75">
      <c r="A14" s="80">
        <v>1</v>
      </c>
      <c r="B14" s="279">
        <v>2</v>
      </c>
      <c r="C14" s="280"/>
      <c r="D14" s="281"/>
      <c r="E14" s="80">
        <v>3</v>
      </c>
      <c r="F14" s="80">
        <v>4</v>
      </c>
      <c r="G14" s="81">
        <v>5</v>
      </c>
      <c r="H14" s="80">
        <v>6</v>
      </c>
    </row>
    <row r="15" spans="1:8" ht="12.75">
      <c r="A15" s="80"/>
      <c r="B15" s="297" t="s">
        <v>48</v>
      </c>
      <c r="C15" s="298"/>
      <c r="D15" s="299"/>
      <c r="E15" s="80"/>
      <c r="F15" s="82"/>
      <c r="G15" s="83"/>
      <c r="H15" s="82"/>
    </row>
    <row r="16" spans="1:8" ht="12.75">
      <c r="A16" s="80"/>
      <c r="B16" s="300" t="s">
        <v>327</v>
      </c>
      <c r="C16" s="301"/>
      <c r="D16" s="302"/>
      <c r="E16" s="33"/>
      <c r="F16" s="34"/>
      <c r="G16" s="35"/>
      <c r="H16" s="34"/>
    </row>
    <row r="17" spans="1:8" ht="12.75">
      <c r="A17" s="82"/>
      <c r="B17" s="303" t="s">
        <v>38</v>
      </c>
      <c r="C17" s="304"/>
      <c r="D17" s="305"/>
      <c r="E17" s="34"/>
      <c r="F17" s="34"/>
      <c r="G17" s="35"/>
      <c r="H17" s="34"/>
    </row>
    <row r="18" spans="1:8" ht="12.75">
      <c r="A18" s="82"/>
      <c r="B18" s="282"/>
      <c r="C18" s="283"/>
      <c r="D18" s="284"/>
      <c r="E18" s="35"/>
      <c r="F18" s="35"/>
      <c r="G18" s="35"/>
      <c r="H18" s="34">
        <f>G18-F18</f>
        <v>0</v>
      </c>
    </row>
    <row r="19" spans="1:8" ht="12.75">
      <c r="A19" s="84"/>
      <c r="B19" s="285"/>
      <c r="C19" s="286"/>
      <c r="D19" s="287"/>
      <c r="E19" s="88"/>
      <c r="F19" s="90"/>
      <c r="G19" s="90"/>
      <c r="H19" s="34">
        <f>G19-F19</f>
        <v>0</v>
      </c>
    </row>
    <row r="20" spans="1:8" ht="12.75" customHeight="1">
      <c r="A20" s="80"/>
      <c r="B20" s="288" t="s">
        <v>39</v>
      </c>
      <c r="C20" s="289"/>
      <c r="D20" s="290"/>
      <c r="E20" s="85"/>
      <c r="F20" s="80"/>
      <c r="G20" s="81"/>
      <c r="H20" s="80"/>
    </row>
    <row r="21" spans="1:8" ht="12.75">
      <c r="A21" s="80"/>
      <c r="B21" s="288" t="s">
        <v>49</v>
      </c>
      <c r="C21" s="289"/>
      <c r="D21" s="290"/>
      <c r="E21" s="80"/>
      <c r="F21" s="80"/>
      <c r="G21" s="81"/>
      <c r="H21" s="80"/>
    </row>
    <row r="22" spans="1:8" ht="12.75" customHeight="1">
      <c r="A22" s="80"/>
      <c r="B22" s="297" t="s">
        <v>50</v>
      </c>
      <c r="C22" s="298"/>
      <c r="D22" s="299"/>
      <c r="E22" s="80"/>
      <c r="F22" s="80"/>
      <c r="G22" s="81"/>
      <c r="H22" s="80"/>
    </row>
    <row r="23" spans="1:8" ht="12.75">
      <c r="A23" s="80"/>
      <c r="B23" s="288" t="s">
        <v>38</v>
      </c>
      <c r="C23" s="289"/>
      <c r="D23" s="290"/>
      <c r="E23" s="80"/>
      <c r="F23" s="80"/>
      <c r="G23" s="81"/>
      <c r="H23" s="80"/>
    </row>
    <row r="24" spans="1:8" ht="12.75">
      <c r="A24" s="80"/>
      <c r="B24" s="288" t="s">
        <v>39</v>
      </c>
      <c r="C24" s="289"/>
      <c r="D24" s="290"/>
      <c r="E24" s="80"/>
      <c r="F24" s="80"/>
      <c r="G24" s="81"/>
      <c r="H24" s="80"/>
    </row>
    <row r="25" spans="1:8" ht="12.75">
      <c r="A25" s="80"/>
      <c r="B25" s="288" t="s">
        <v>49</v>
      </c>
      <c r="C25" s="289"/>
      <c r="D25" s="290"/>
      <c r="E25" s="80"/>
      <c r="F25" s="80"/>
      <c r="G25" s="81"/>
      <c r="H25" s="80"/>
    </row>
    <row r="26" spans="1:8" ht="21.75" customHeight="1">
      <c r="A26" s="80"/>
      <c r="B26" s="291" t="s">
        <v>51</v>
      </c>
      <c r="C26" s="292"/>
      <c r="D26" s="293"/>
      <c r="E26" s="80"/>
      <c r="F26" s="80"/>
      <c r="G26" s="81"/>
      <c r="H26" s="80"/>
    </row>
    <row r="27" spans="1:8" ht="21.75" customHeight="1">
      <c r="A27" s="80"/>
      <c r="B27" s="291" t="s">
        <v>138</v>
      </c>
      <c r="C27" s="292"/>
      <c r="D27" s="293"/>
      <c r="E27" s="80"/>
      <c r="F27" s="80"/>
      <c r="G27" s="81"/>
      <c r="H27" s="80"/>
    </row>
    <row r="28" spans="1:8" ht="12.75" customHeight="1">
      <c r="A28" s="80"/>
      <c r="B28" s="288" t="s">
        <v>121</v>
      </c>
      <c r="C28" s="289"/>
      <c r="D28" s="290"/>
      <c r="E28" s="80"/>
      <c r="F28" s="80"/>
      <c r="G28" s="81"/>
      <c r="H28" s="80"/>
    </row>
    <row r="29" spans="1:8" ht="36.75" customHeight="1">
      <c r="A29" s="80"/>
      <c r="B29" s="273" t="s">
        <v>139</v>
      </c>
      <c r="C29" s="276"/>
      <c r="D29" s="277"/>
      <c r="E29" s="80"/>
      <c r="F29" s="80"/>
      <c r="G29" s="81"/>
      <c r="H29" s="80"/>
    </row>
    <row r="30" spans="1:8" ht="24.75" customHeight="1">
      <c r="A30" s="80"/>
      <c r="B30" s="273" t="s">
        <v>140</v>
      </c>
      <c r="C30" s="276"/>
      <c r="D30" s="277"/>
      <c r="E30" s="80"/>
      <c r="F30" s="80"/>
      <c r="G30" s="81"/>
      <c r="H30" s="80"/>
    </row>
    <row r="31" spans="1:8" ht="16.5" customHeight="1">
      <c r="A31" s="80"/>
      <c r="B31" s="288" t="s">
        <v>141</v>
      </c>
      <c r="C31" s="289"/>
      <c r="D31" s="290"/>
      <c r="E31" s="80"/>
      <c r="F31" s="80"/>
      <c r="G31" s="81"/>
      <c r="H31" s="80"/>
    </row>
    <row r="32" spans="1:8" ht="19.5" customHeight="1">
      <c r="A32" s="80"/>
      <c r="B32" s="288" t="s">
        <v>142</v>
      </c>
      <c r="C32" s="289"/>
      <c r="D32" s="290"/>
      <c r="E32" s="80"/>
      <c r="F32" s="80"/>
      <c r="G32" s="81"/>
      <c r="H32" s="80"/>
    </row>
    <row r="33" spans="1:8" ht="22.5" customHeight="1">
      <c r="A33" s="80"/>
      <c r="B33" s="291" t="s">
        <v>143</v>
      </c>
      <c r="C33" s="292"/>
      <c r="D33" s="293"/>
      <c r="E33" s="80"/>
      <c r="F33" s="80"/>
      <c r="G33" s="81"/>
      <c r="H33" s="80"/>
    </row>
    <row r="34" spans="1:8" ht="23.25" customHeight="1">
      <c r="A34" s="80"/>
      <c r="B34" s="273" t="s">
        <v>144</v>
      </c>
      <c r="C34" s="276"/>
      <c r="D34" s="277"/>
      <c r="E34" s="80"/>
      <c r="F34" s="80"/>
      <c r="G34" s="81"/>
      <c r="H34" s="80"/>
    </row>
    <row r="35" spans="1:8" ht="26.25" customHeight="1">
      <c r="A35" s="80"/>
      <c r="B35" s="273" t="s">
        <v>145</v>
      </c>
      <c r="C35" s="276"/>
      <c r="D35" s="277"/>
      <c r="E35" s="80"/>
      <c r="F35" s="80"/>
      <c r="G35" s="81"/>
      <c r="H35" s="80"/>
    </row>
    <row r="36" spans="1:8" ht="15.75" customHeight="1">
      <c r="A36" s="80"/>
      <c r="B36" s="273" t="s">
        <v>146</v>
      </c>
      <c r="C36" s="276"/>
      <c r="D36" s="277"/>
      <c r="E36" s="80"/>
      <c r="F36" s="82"/>
      <c r="G36" s="83"/>
      <c r="H36" s="82"/>
    </row>
    <row r="37" spans="1:8" ht="15.75" customHeight="1">
      <c r="A37" s="80" t="s">
        <v>528</v>
      </c>
      <c r="B37" s="273" t="s">
        <v>517</v>
      </c>
      <c r="C37" s="274"/>
      <c r="D37" s="275"/>
      <c r="E37" s="80">
        <v>1663</v>
      </c>
      <c r="F37" s="82">
        <v>8468.99</v>
      </c>
      <c r="G37" s="83">
        <v>5321.6</v>
      </c>
      <c r="H37" s="82">
        <f aca="true" t="shared" si="0" ref="H37:H45">G37-F37</f>
        <v>-3147.3899999999994</v>
      </c>
    </row>
    <row r="38" spans="1:8" ht="15.75" customHeight="1">
      <c r="A38" s="80" t="s">
        <v>528</v>
      </c>
      <c r="B38" s="273" t="s">
        <v>518</v>
      </c>
      <c r="C38" s="274"/>
      <c r="D38" s="275"/>
      <c r="E38" s="80">
        <v>101643</v>
      </c>
      <c r="F38" s="82">
        <v>2998.47</v>
      </c>
      <c r="G38" s="83">
        <v>2337.79</v>
      </c>
      <c r="H38" s="82">
        <f t="shared" si="0"/>
        <v>-660.6799999999998</v>
      </c>
    </row>
    <row r="39" spans="1:8" ht="15.75" customHeight="1">
      <c r="A39" s="80" t="s">
        <v>528</v>
      </c>
      <c r="B39" s="273" t="s">
        <v>519</v>
      </c>
      <c r="C39" s="274"/>
      <c r="D39" s="275"/>
      <c r="E39" s="80">
        <v>347</v>
      </c>
      <c r="F39" s="82">
        <v>3701.31</v>
      </c>
      <c r="G39" s="83">
        <v>2828.05</v>
      </c>
      <c r="H39" s="82">
        <f t="shared" si="0"/>
        <v>-873.2599999999998</v>
      </c>
    </row>
    <row r="40" spans="1:8" ht="15.75" customHeight="1">
      <c r="A40" s="80" t="s">
        <v>528</v>
      </c>
      <c r="B40" s="273" t="s">
        <v>520</v>
      </c>
      <c r="C40" s="274"/>
      <c r="D40" s="275"/>
      <c r="E40" s="80">
        <v>2650</v>
      </c>
      <c r="F40" s="82">
        <v>31124.55</v>
      </c>
      <c r="G40" s="83">
        <v>28116.5</v>
      </c>
      <c r="H40" s="82">
        <f t="shared" si="0"/>
        <v>-3008.0499999999993</v>
      </c>
    </row>
    <row r="41" spans="1:8" ht="15.75" customHeight="1">
      <c r="A41" s="80" t="s">
        <v>528</v>
      </c>
      <c r="B41" s="273" t="s">
        <v>521</v>
      </c>
      <c r="C41" s="274"/>
      <c r="D41" s="275"/>
      <c r="E41" s="80">
        <v>2650</v>
      </c>
      <c r="F41" s="82">
        <v>2148.89</v>
      </c>
      <c r="G41" s="83">
        <v>1675.03</v>
      </c>
      <c r="H41" s="82">
        <f t="shared" si="0"/>
        <v>-473.8599999999999</v>
      </c>
    </row>
    <row r="42" spans="1:8" ht="15.75" customHeight="1">
      <c r="A42" s="80" t="s">
        <v>528</v>
      </c>
      <c r="B42" s="273" t="s">
        <v>522</v>
      </c>
      <c r="C42" s="274"/>
      <c r="D42" s="275"/>
      <c r="E42" s="80">
        <v>2650</v>
      </c>
      <c r="F42" s="82">
        <v>11806.02</v>
      </c>
      <c r="G42" s="83">
        <v>10891.05</v>
      </c>
      <c r="H42" s="82">
        <f t="shared" si="0"/>
        <v>-914.9700000000012</v>
      </c>
    </row>
    <row r="43" spans="1:8" ht="15.75" customHeight="1">
      <c r="A43" s="80" t="s">
        <v>528</v>
      </c>
      <c r="B43" s="273" t="s">
        <v>523</v>
      </c>
      <c r="C43" s="274"/>
      <c r="D43" s="275"/>
      <c r="E43" s="80">
        <v>2530</v>
      </c>
      <c r="F43" s="82">
        <v>15724.71</v>
      </c>
      <c r="G43" s="83">
        <v>14249.84</v>
      </c>
      <c r="H43" s="82">
        <f t="shared" si="0"/>
        <v>-1474.869999999999</v>
      </c>
    </row>
    <row r="44" spans="1:8" ht="15.75" customHeight="1">
      <c r="A44" s="80" t="s">
        <v>528</v>
      </c>
      <c r="B44" s="273" t="s">
        <v>524</v>
      </c>
      <c r="C44" s="274"/>
      <c r="D44" s="275"/>
      <c r="E44" s="80">
        <v>1163</v>
      </c>
      <c r="F44" s="82">
        <v>1498.7</v>
      </c>
      <c r="G44" s="83">
        <v>705.11</v>
      </c>
      <c r="H44" s="82">
        <f t="shared" si="0"/>
        <v>-793.59</v>
      </c>
    </row>
    <row r="45" spans="1:8" ht="15.75" customHeight="1">
      <c r="A45" s="80" t="s">
        <v>528</v>
      </c>
      <c r="B45" s="273" t="s">
        <v>525</v>
      </c>
      <c r="C45" s="274"/>
      <c r="D45" s="275"/>
      <c r="E45" s="80">
        <v>2499</v>
      </c>
      <c r="F45" s="82">
        <v>7409.04</v>
      </c>
      <c r="G45" s="83">
        <v>5672.73</v>
      </c>
      <c r="H45" s="82">
        <f t="shared" si="0"/>
        <v>-1736.3100000000004</v>
      </c>
    </row>
    <row r="46" spans="1:8" ht="15.75" customHeight="1">
      <c r="A46" s="80"/>
      <c r="B46" s="273" t="s">
        <v>147</v>
      </c>
      <c r="C46" s="276"/>
      <c r="D46" s="277"/>
      <c r="E46" s="80"/>
      <c r="F46" s="82"/>
      <c r="G46" s="83"/>
      <c r="H46" s="82"/>
    </row>
    <row r="47" spans="1:8" ht="18" customHeight="1">
      <c r="A47" s="80"/>
      <c r="B47" s="273" t="s">
        <v>148</v>
      </c>
      <c r="C47" s="276"/>
      <c r="D47" s="277"/>
      <c r="E47" s="80"/>
      <c r="F47" s="82"/>
      <c r="G47" s="83"/>
      <c r="H47" s="82"/>
    </row>
    <row r="48" spans="1:8" ht="21.75" customHeight="1">
      <c r="A48" s="80"/>
      <c r="B48" s="273" t="s">
        <v>52</v>
      </c>
      <c r="C48" s="276"/>
      <c r="D48" s="277"/>
      <c r="E48" s="80"/>
      <c r="F48" s="82"/>
      <c r="G48" s="83"/>
      <c r="H48" s="82"/>
    </row>
    <row r="49" spans="1:8" ht="24.75" customHeight="1">
      <c r="A49" s="80"/>
      <c r="B49" s="273" t="s">
        <v>53</v>
      </c>
      <c r="C49" s="276"/>
      <c r="D49" s="277"/>
      <c r="E49" s="34">
        <f>SUM(E18:E48)</f>
        <v>117795</v>
      </c>
      <c r="F49" s="34">
        <f>SUM(F18:F48)</f>
        <v>84880.68</v>
      </c>
      <c r="G49" s="34">
        <f>SUM(G18:G48)</f>
        <v>71797.7</v>
      </c>
      <c r="H49" s="34">
        <f>SUM(H18:H48)</f>
        <v>-13082.98</v>
      </c>
    </row>
    <row r="50" spans="1:8" ht="45" customHeight="1">
      <c r="A50" s="86"/>
      <c r="B50" s="87"/>
      <c r="C50" s="87"/>
      <c r="D50" s="87"/>
      <c r="E50" s="68"/>
      <c r="F50" s="69"/>
      <c r="G50" s="69"/>
      <c r="H50" s="69"/>
    </row>
    <row r="51" spans="1:8" ht="12.75">
      <c r="A51" s="306" t="s">
        <v>423</v>
      </c>
      <c r="B51" s="306"/>
      <c r="C51" s="306"/>
      <c r="D51" s="306"/>
      <c r="E51" s="306"/>
      <c r="F51" s="306"/>
      <c r="G51" s="306"/>
      <c r="H51" s="306"/>
    </row>
    <row r="52" spans="1:8" ht="45">
      <c r="A52" s="78" t="s">
        <v>134</v>
      </c>
      <c r="B52" s="294" t="s">
        <v>425</v>
      </c>
      <c r="C52" s="295"/>
      <c r="D52" s="296"/>
      <c r="E52" s="78" t="s">
        <v>135</v>
      </c>
      <c r="F52" s="78" t="s">
        <v>119</v>
      </c>
      <c r="G52" s="78" t="s">
        <v>136</v>
      </c>
      <c r="H52" s="78" t="s">
        <v>426</v>
      </c>
    </row>
    <row r="53" spans="1:8" ht="12.75">
      <c r="A53" s="80">
        <v>1</v>
      </c>
      <c r="B53" s="279">
        <v>2</v>
      </c>
      <c r="C53" s="280"/>
      <c r="D53" s="281"/>
      <c r="E53" s="80">
        <v>3</v>
      </c>
      <c r="F53" s="80">
        <v>4</v>
      </c>
      <c r="G53" s="80">
        <v>5</v>
      </c>
      <c r="H53" s="80">
        <v>6</v>
      </c>
    </row>
    <row r="54" spans="1:8" ht="12.75">
      <c r="A54" s="80"/>
      <c r="B54" s="297" t="s">
        <v>137</v>
      </c>
      <c r="C54" s="298"/>
      <c r="D54" s="299"/>
      <c r="E54" s="80"/>
      <c r="F54" s="80"/>
      <c r="G54" s="80"/>
      <c r="H54" s="80"/>
    </row>
    <row r="55" spans="1:8" ht="12.75">
      <c r="A55" s="80"/>
      <c r="B55" s="297" t="s">
        <v>327</v>
      </c>
      <c r="C55" s="298"/>
      <c r="D55" s="299"/>
      <c r="E55" s="88"/>
      <c r="F55" s="89"/>
      <c r="G55" s="90"/>
      <c r="H55" s="91"/>
    </row>
    <row r="56" spans="1:8" ht="12.75">
      <c r="A56" s="80"/>
      <c r="B56" s="288" t="s">
        <v>38</v>
      </c>
      <c r="C56" s="289"/>
      <c r="D56" s="290"/>
      <c r="E56" s="92"/>
      <c r="F56" s="89"/>
      <c r="G56" s="90"/>
      <c r="H56" s="90"/>
    </row>
    <row r="57" spans="1:8" ht="12.75">
      <c r="A57" s="84"/>
      <c r="B57" s="285"/>
      <c r="C57" s="286"/>
      <c r="D57" s="287"/>
      <c r="E57" s="88"/>
      <c r="F57" s="90"/>
      <c r="G57" s="90"/>
      <c r="H57" s="90">
        <f>SUM(G57-F57)</f>
        <v>0</v>
      </c>
    </row>
    <row r="58" spans="1:8" ht="12.75">
      <c r="A58" s="84"/>
      <c r="B58" s="285"/>
      <c r="C58" s="286"/>
      <c r="D58" s="287"/>
      <c r="E58" s="88"/>
      <c r="F58" s="90"/>
      <c r="G58" s="90"/>
      <c r="H58" s="90">
        <f>G58-F58</f>
        <v>0</v>
      </c>
    </row>
    <row r="59" spans="1:8" ht="16.5" customHeight="1">
      <c r="A59" s="84"/>
      <c r="B59" s="285"/>
      <c r="C59" s="286"/>
      <c r="D59" s="287"/>
      <c r="E59" s="88"/>
      <c r="F59" s="90"/>
      <c r="G59" s="90"/>
      <c r="H59" s="90">
        <f>G59-F59</f>
        <v>0</v>
      </c>
    </row>
    <row r="60" spans="1:8" ht="12.75">
      <c r="A60" s="84"/>
      <c r="B60" s="285"/>
      <c r="C60" s="286"/>
      <c r="D60" s="287"/>
      <c r="E60" s="88"/>
      <c r="F60" s="90"/>
      <c r="G60" s="90"/>
      <c r="H60" s="90">
        <f>G60-F60</f>
        <v>0</v>
      </c>
    </row>
    <row r="61" spans="1:8" ht="12.75">
      <c r="A61" s="84"/>
      <c r="B61" s="285"/>
      <c r="C61" s="286"/>
      <c r="D61" s="287"/>
      <c r="E61" s="88"/>
      <c r="F61" s="90"/>
      <c r="G61" s="90"/>
      <c r="H61" s="90">
        <f>SUM(G61-F61)</f>
        <v>0</v>
      </c>
    </row>
    <row r="62" spans="1:8" ht="12.75">
      <c r="A62" s="84"/>
      <c r="B62" s="285"/>
      <c r="C62" s="286"/>
      <c r="D62" s="287"/>
      <c r="E62" s="88"/>
      <c r="F62" s="90"/>
      <c r="G62" s="90"/>
      <c r="H62" s="90">
        <f>SUM(G62-F62)</f>
        <v>0</v>
      </c>
    </row>
    <row r="63" spans="1:8" ht="12.75">
      <c r="A63" s="80"/>
      <c r="B63" s="288" t="s">
        <v>39</v>
      </c>
      <c r="C63" s="289"/>
      <c r="D63" s="290"/>
      <c r="E63" s="85"/>
      <c r="F63" s="82"/>
      <c r="G63" s="82"/>
      <c r="H63" s="82"/>
    </row>
    <row r="64" spans="1:8" ht="20.25" customHeight="1">
      <c r="A64" s="80"/>
      <c r="B64" s="288"/>
      <c r="C64" s="289"/>
      <c r="D64" s="290"/>
      <c r="E64" s="85"/>
      <c r="F64" s="82"/>
      <c r="G64" s="82"/>
      <c r="H64" s="82"/>
    </row>
    <row r="65" spans="1:8" ht="18.75" customHeight="1">
      <c r="A65" s="80"/>
      <c r="B65" s="297" t="s">
        <v>50</v>
      </c>
      <c r="C65" s="298"/>
      <c r="D65" s="299"/>
      <c r="E65" s="85"/>
      <c r="F65" s="82"/>
      <c r="G65" s="82"/>
      <c r="H65" s="82"/>
    </row>
    <row r="66" spans="1:8" ht="12.75">
      <c r="A66" s="80"/>
      <c r="B66" s="288" t="s">
        <v>38</v>
      </c>
      <c r="C66" s="289"/>
      <c r="D66" s="290"/>
      <c r="E66" s="85"/>
      <c r="F66" s="80"/>
      <c r="G66" s="80"/>
      <c r="H66" s="80"/>
    </row>
    <row r="67" spans="1:8" ht="15.75" customHeight="1">
      <c r="A67" s="80"/>
      <c r="B67" s="288" t="s">
        <v>39</v>
      </c>
      <c r="C67" s="289"/>
      <c r="D67" s="290"/>
      <c r="E67" s="85"/>
      <c r="F67" s="80"/>
      <c r="G67" s="80"/>
      <c r="H67" s="80"/>
    </row>
    <row r="68" spans="1:8" ht="12.75">
      <c r="A68" s="80"/>
      <c r="B68" s="288"/>
      <c r="C68" s="289"/>
      <c r="D68" s="290"/>
      <c r="E68" s="85"/>
      <c r="F68" s="80"/>
      <c r="G68" s="80"/>
      <c r="H68" s="80"/>
    </row>
    <row r="69" spans="1:8" ht="36" customHeight="1">
      <c r="A69" s="80"/>
      <c r="B69" s="270" t="s">
        <v>427</v>
      </c>
      <c r="C69" s="271"/>
      <c r="D69" s="271"/>
      <c r="E69" s="88">
        <f>SUM(E57:E68)</f>
        <v>0</v>
      </c>
      <c r="F69" s="90">
        <f>SUM(F57:F68)</f>
        <v>0</v>
      </c>
      <c r="G69" s="90">
        <f>SUM(G57:G68)</f>
        <v>0</v>
      </c>
      <c r="H69" s="90">
        <f>SUM(H57:H68)</f>
        <v>0</v>
      </c>
    </row>
    <row r="70" spans="1:8" ht="12.75">
      <c r="A70" s="86"/>
      <c r="B70" s="87"/>
      <c r="C70" s="87"/>
      <c r="D70" s="87"/>
      <c r="E70" s="93"/>
      <c r="F70" s="94"/>
      <c r="G70" s="94"/>
      <c r="H70" s="94"/>
    </row>
    <row r="71" spans="1:8" ht="21" customHeight="1">
      <c r="A71" s="77" t="s">
        <v>163</v>
      </c>
      <c r="B71" s="256" t="s">
        <v>55</v>
      </c>
      <c r="C71" s="256"/>
      <c r="D71" s="272" t="s">
        <v>56</v>
      </c>
      <c r="E71" s="272"/>
      <c r="F71" s="95" t="s">
        <v>54</v>
      </c>
      <c r="G71" s="278" t="s">
        <v>526</v>
      </c>
      <c r="H71" s="278"/>
    </row>
    <row r="72" spans="1:8" ht="12.75">
      <c r="A72" s="77" t="s">
        <v>516</v>
      </c>
      <c r="D72" s="263"/>
      <c r="E72" s="263"/>
      <c r="F72" s="77"/>
      <c r="G72" s="96"/>
      <c r="H72" s="52"/>
    </row>
    <row r="73" spans="2:6" ht="12.75">
      <c r="B73" s="50"/>
      <c r="D73" s="77"/>
      <c r="E73" s="77"/>
      <c r="F73" s="77"/>
    </row>
    <row r="74" spans="1:8" ht="12.75">
      <c r="A74" s="77"/>
      <c r="B74" s="77"/>
      <c r="C74" s="77"/>
      <c r="F74" s="77"/>
      <c r="G74" s="77"/>
      <c r="H74" s="77"/>
    </row>
    <row r="75" spans="1:2" ht="12.75">
      <c r="A75" s="77"/>
      <c r="B75" s="77"/>
    </row>
    <row r="76" ht="12.75">
      <c r="A76" s="77"/>
    </row>
  </sheetData>
  <sheetProtection/>
  <mergeCells count="62">
    <mergeCell ref="B44:D44"/>
    <mergeCell ref="B67:D67"/>
    <mergeCell ref="B68:D68"/>
    <mergeCell ref="B63:D63"/>
    <mergeCell ref="B64:D64"/>
    <mergeCell ref="B65:D65"/>
    <mergeCell ref="B66:D66"/>
    <mergeCell ref="B61:D61"/>
    <mergeCell ref="B62:D62"/>
    <mergeCell ref="B52:D52"/>
    <mergeCell ref="B59:D59"/>
    <mergeCell ref="B60:D60"/>
    <mergeCell ref="B55:D55"/>
    <mergeCell ref="B56:D56"/>
    <mergeCell ref="B53:D53"/>
    <mergeCell ref="B54:D54"/>
    <mergeCell ref="B57:D57"/>
    <mergeCell ref="B58:D58"/>
    <mergeCell ref="B37:D37"/>
    <mergeCell ref="B38:D38"/>
    <mergeCell ref="B35:D35"/>
    <mergeCell ref="B36:D36"/>
    <mergeCell ref="B32:D32"/>
    <mergeCell ref="A51:H51"/>
    <mergeCell ref="B39:D39"/>
    <mergeCell ref="B40:D40"/>
    <mergeCell ref="B41:D41"/>
    <mergeCell ref="B42:D42"/>
    <mergeCell ref="B34:D34"/>
    <mergeCell ref="B22:D22"/>
    <mergeCell ref="B23:D23"/>
    <mergeCell ref="B24:D24"/>
    <mergeCell ref="B25:D25"/>
    <mergeCell ref="B26:D26"/>
    <mergeCell ref="B33:D33"/>
    <mergeCell ref="A9:H9"/>
    <mergeCell ref="A10:H10"/>
    <mergeCell ref="B13:D13"/>
    <mergeCell ref="B15:D15"/>
    <mergeCell ref="B28:D28"/>
    <mergeCell ref="B16:D16"/>
    <mergeCell ref="B17:D17"/>
    <mergeCell ref="G71:H71"/>
    <mergeCell ref="B14:D14"/>
    <mergeCell ref="B18:D18"/>
    <mergeCell ref="B19:D19"/>
    <mergeCell ref="B20:D20"/>
    <mergeCell ref="B21:D21"/>
    <mergeCell ref="B27:D27"/>
    <mergeCell ref="B29:D29"/>
    <mergeCell ref="B30:D30"/>
    <mergeCell ref="B31:D31"/>
    <mergeCell ref="D72:E72"/>
    <mergeCell ref="B69:D69"/>
    <mergeCell ref="B71:C71"/>
    <mergeCell ref="D71:E71"/>
    <mergeCell ref="B43:D43"/>
    <mergeCell ref="B45:D45"/>
    <mergeCell ref="B48:D48"/>
    <mergeCell ref="B49:D49"/>
    <mergeCell ref="B46:D46"/>
    <mergeCell ref="B47:D47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1">
      <selection activeCell="A188" sqref="A188:IV188"/>
    </sheetView>
  </sheetViews>
  <sheetFormatPr defaultColWidth="9.140625" defaultRowHeight="12.75"/>
  <cols>
    <col min="1" max="1" width="8.57421875" style="0" customWidth="1"/>
    <col min="2" max="2" width="5.140625" style="0" customWidth="1"/>
    <col min="3" max="3" width="7.140625" style="0" customWidth="1"/>
    <col min="4" max="4" width="10.57421875" style="0" customWidth="1"/>
    <col min="5" max="5" width="10.00390625" style="0" customWidth="1"/>
    <col min="7" max="7" width="8.00390625" style="0" customWidth="1"/>
    <col min="8" max="8" width="8.28125" style="0" customWidth="1"/>
    <col min="9" max="9" width="7.7109375" style="0" customWidth="1"/>
  </cols>
  <sheetData>
    <row r="1" spans="1:10" ht="12.75">
      <c r="A1" s="211" t="s">
        <v>451</v>
      </c>
      <c r="B1" s="211"/>
      <c r="C1" s="212"/>
      <c r="D1" s="212"/>
      <c r="E1" s="213"/>
      <c r="F1" s="213"/>
      <c r="G1" s="213"/>
      <c r="H1" s="213"/>
      <c r="I1" s="213"/>
      <c r="J1" s="213"/>
    </row>
    <row r="2" spans="1:10" ht="12.75">
      <c r="A2" s="211" t="s">
        <v>452</v>
      </c>
      <c r="B2" s="211"/>
      <c r="C2" s="212"/>
      <c r="D2" s="212"/>
      <c r="E2" s="213"/>
      <c r="F2" s="213"/>
      <c r="G2" s="213"/>
      <c r="H2" s="213"/>
      <c r="I2" s="213"/>
      <c r="J2" s="213"/>
    </row>
    <row r="3" spans="1:10" ht="12.75">
      <c r="A3" s="211" t="s">
        <v>453</v>
      </c>
      <c r="B3" s="214"/>
      <c r="C3" s="215"/>
      <c r="D3" s="215"/>
      <c r="E3" s="213"/>
      <c r="F3" s="213"/>
      <c r="G3" s="213"/>
      <c r="H3" s="213"/>
      <c r="I3" s="213"/>
      <c r="J3" s="213"/>
    </row>
    <row r="4" spans="1:10" ht="12.75">
      <c r="A4" s="211" t="s">
        <v>454</v>
      </c>
      <c r="B4" s="211"/>
      <c r="C4" s="212"/>
      <c r="D4" s="212"/>
      <c r="E4" s="213"/>
      <c r="F4" s="213"/>
      <c r="G4" s="213"/>
      <c r="H4" s="213"/>
      <c r="I4" s="213"/>
      <c r="J4" s="213"/>
    </row>
    <row r="5" spans="1:10" ht="12.75">
      <c r="A5" s="211" t="s">
        <v>330</v>
      </c>
      <c r="B5" s="211"/>
      <c r="C5" s="216"/>
      <c r="D5" s="216"/>
      <c r="E5" s="213"/>
      <c r="F5" s="213"/>
      <c r="G5" s="213"/>
      <c r="H5" s="213"/>
      <c r="I5" s="213"/>
      <c r="J5" s="213"/>
    </row>
    <row r="6" spans="1:10" ht="12.75">
      <c r="A6" s="211" t="s">
        <v>442</v>
      </c>
      <c r="B6" s="211"/>
      <c r="C6" s="216"/>
      <c r="D6" s="216"/>
      <c r="E6" s="213"/>
      <c r="F6" s="213"/>
      <c r="G6" s="213"/>
      <c r="H6" s="213"/>
      <c r="I6" s="213"/>
      <c r="J6" s="213"/>
    </row>
    <row r="7" spans="1:10" ht="12.75">
      <c r="A7" s="217"/>
      <c r="B7" s="217"/>
      <c r="C7" s="218"/>
      <c r="D7" s="218"/>
      <c r="E7" s="218"/>
      <c r="F7" s="218"/>
      <c r="G7" s="218"/>
      <c r="H7" s="218"/>
      <c r="I7" s="218"/>
      <c r="J7" s="218"/>
    </row>
    <row r="8" spans="1:10" ht="12.75">
      <c r="A8" s="219"/>
      <c r="B8" s="317" t="s">
        <v>491</v>
      </c>
      <c r="C8" s="317"/>
      <c r="D8" s="317"/>
      <c r="E8" s="317"/>
      <c r="F8" s="317"/>
      <c r="G8" s="317"/>
      <c r="H8" s="317"/>
      <c r="I8" s="317"/>
      <c r="J8" s="220"/>
    </row>
    <row r="9" spans="1:10" ht="13.5" thickBot="1">
      <c r="A9" s="219"/>
      <c r="B9" s="318" t="s">
        <v>673</v>
      </c>
      <c r="C9" s="319"/>
      <c r="D9" s="319"/>
      <c r="E9" s="319"/>
      <c r="F9" s="319"/>
      <c r="G9" s="319"/>
      <c r="H9" s="319"/>
      <c r="I9" s="319"/>
      <c r="J9" s="220"/>
    </row>
    <row r="10" spans="1:12" ht="22.5">
      <c r="A10" s="243" t="s">
        <v>641</v>
      </c>
      <c r="B10" s="307" t="s">
        <v>642</v>
      </c>
      <c r="C10" s="307" t="s">
        <v>643</v>
      </c>
      <c r="D10" s="246"/>
      <c r="E10" s="246"/>
      <c r="F10" s="243" t="s">
        <v>644</v>
      </c>
      <c r="G10" s="243" t="s">
        <v>645</v>
      </c>
      <c r="H10" s="243" t="s">
        <v>646</v>
      </c>
      <c r="I10" s="243" t="s">
        <v>647</v>
      </c>
      <c r="J10" s="243" t="s">
        <v>648</v>
      </c>
      <c r="K10" s="243" t="s">
        <v>649</v>
      </c>
      <c r="L10" s="307" t="s">
        <v>650</v>
      </c>
    </row>
    <row r="11" spans="1:12" ht="22.5">
      <c r="A11" s="244" t="s">
        <v>651</v>
      </c>
      <c r="B11" s="308"/>
      <c r="C11" s="308"/>
      <c r="D11" s="244" t="s">
        <v>652</v>
      </c>
      <c r="E11" s="244" t="s">
        <v>653</v>
      </c>
      <c r="F11" s="244" t="s">
        <v>654</v>
      </c>
      <c r="G11" s="244" t="s">
        <v>655</v>
      </c>
      <c r="H11" s="244" t="s">
        <v>656</v>
      </c>
      <c r="I11" s="244" t="s">
        <v>657</v>
      </c>
      <c r="J11" s="244" t="s">
        <v>658</v>
      </c>
      <c r="K11" s="244" t="s">
        <v>659</v>
      </c>
      <c r="L11" s="308"/>
    </row>
    <row r="12" spans="1:12" ht="22.5">
      <c r="A12" s="244" t="s">
        <v>476</v>
      </c>
      <c r="B12" s="308"/>
      <c r="C12" s="308"/>
      <c r="D12" s="244" t="s">
        <v>660</v>
      </c>
      <c r="E12" s="244" t="s">
        <v>660</v>
      </c>
      <c r="F12" s="244" t="s">
        <v>661</v>
      </c>
      <c r="G12" s="244" t="s">
        <v>662</v>
      </c>
      <c r="H12" s="244" t="s">
        <v>663</v>
      </c>
      <c r="I12" s="244" t="s">
        <v>664</v>
      </c>
      <c r="J12" s="244" t="s">
        <v>665</v>
      </c>
      <c r="K12" s="244" t="s">
        <v>666</v>
      </c>
      <c r="L12" s="308"/>
    </row>
    <row r="13" spans="1:12" ht="13.5" thickBot="1">
      <c r="A13" s="245"/>
      <c r="B13" s="309"/>
      <c r="C13" s="309"/>
      <c r="D13" s="245"/>
      <c r="E13" s="245"/>
      <c r="F13" s="245" t="s">
        <v>667</v>
      </c>
      <c r="G13" s="245" t="s">
        <v>668</v>
      </c>
      <c r="H13" s="245" t="s">
        <v>669</v>
      </c>
      <c r="I13" s="245" t="s">
        <v>670</v>
      </c>
      <c r="J13" s="245" t="s">
        <v>671</v>
      </c>
      <c r="K13" s="245"/>
      <c r="L13" s="309"/>
    </row>
    <row r="14" spans="1:12" ht="13.5" thickBot="1">
      <c r="A14" s="247">
        <v>1</v>
      </c>
      <c r="B14" s="247">
        <v>2</v>
      </c>
      <c r="C14" s="247">
        <v>3</v>
      </c>
      <c r="D14" s="247">
        <v>4</v>
      </c>
      <c r="E14" s="247">
        <v>5</v>
      </c>
      <c r="F14" s="247">
        <v>6</v>
      </c>
      <c r="G14" s="247">
        <v>7</v>
      </c>
      <c r="H14" s="247">
        <v>8</v>
      </c>
      <c r="I14" s="247">
        <v>9</v>
      </c>
      <c r="J14" s="247">
        <v>10</v>
      </c>
      <c r="K14" s="247">
        <v>11</v>
      </c>
      <c r="L14" s="247">
        <v>12</v>
      </c>
    </row>
    <row r="15" spans="1:12" ht="13.5" customHeight="1" thickBot="1">
      <c r="A15" s="310" t="s">
        <v>492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2"/>
    </row>
    <row r="16" spans="1:12" ht="12" customHeight="1" thickBot="1">
      <c r="A16" s="248" t="s">
        <v>672</v>
      </c>
      <c r="B16" s="248" t="s">
        <v>533</v>
      </c>
      <c r="C16" s="249">
        <v>315746</v>
      </c>
      <c r="D16" s="250">
        <v>32679.87</v>
      </c>
      <c r="E16" s="249">
        <v>94.72</v>
      </c>
      <c r="F16" s="250">
        <v>-32585.15</v>
      </c>
      <c r="G16" s="249">
        <v>0</v>
      </c>
      <c r="H16" s="249">
        <v>0</v>
      </c>
      <c r="I16" s="249">
        <v>0</v>
      </c>
      <c r="J16" s="249">
        <v>0</v>
      </c>
      <c r="K16" s="250">
        <v>-32585.15</v>
      </c>
      <c r="L16" s="249">
        <v>0</v>
      </c>
    </row>
    <row r="17" spans="1:12" ht="12" customHeight="1" thickBot="1">
      <c r="A17" s="248" t="s">
        <v>672</v>
      </c>
      <c r="B17" s="248" t="s">
        <v>530</v>
      </c>
      <c r="C17" s="249">
        <v>100000</v>
      </c>
      <c r="D17" s="250">
        <v>4500</v>
      </c>
      <c r="E17" s="249">
        <v>30</v>
      </c>
      <c r="F17" s="249">
        <v>0</v>
      </c>
      <c r="G17" s="249">
        <v>0</v>
      </c>
      <c r="H17" s="249">
        <v>0</v>
      </c>
      <c r="I17" s="249">
        <v>0</v>
      </c>
      <c r="J17" s="249">
        <v>0</v>
      </c>
      <c r="K17" s="249">
        <v>0</v>
      </c>
      <c r="L17" s="249">
        <v>0</v>
      </c>
    </row>
    <row r="18" spans="1:12" ht="12" customHeight="1" thickBot="1">
      <c r="A18" s="248" t="s">
        <v>538</v>
      </c>
      <c r="B18" s="248" t="s">
        <v>530</v>
      </c>
      <c r="C18" s="249">
        <v>28971</v>
      </c>
      <c r="D18" s="250">
        <v>49302.12</v>
      </c>
      <c r="E18" s="250">
        <v>4102.29</v>
      </c>
      <c r="F18" s="249">
        <v>0</v>
      </c>
      <c r="G18" s="249">
        <v>0</v>
      </c>
      <c r="H18" s="249">
        <v>573.62</v>
      </c>
      <c r="I18" s="249">
        <v>0</v>
      </c>
      <c r="J18" s="249">
        <v>0</v>
      </c>
      <c r="K18" s="249">
        <v>573.62</v>
      </c>
      <c r="L18" s="249">
        <v>573.62</v>
      </c>
    </row>
    <row r="19" spans="1:12" ht="12" customHeight="1" thickBot="1">
      <c r="A19" s="248" t="s">
        <v>540</v>
      </c>
      <c r="B19" s="248" t="s">
        <v>530</v>
      </c>
      <c r="C19" s="249">
        <v>41540</v>
      </c>
      <c r="D19" s="250">
        <v>60663.12</v>
      </c>
      <c r="E19" s="250">
        <v>4075.07</v>
      </c>
      <c r="F19" s="249">
        <v>0</v>
      </c>
      <c r="G19" s="249">
        <v>0</v>
      </c>
      <c r="H19" s="250">
        <v>1308.51</v>
      </c>
      <c r="I19" s="249">
        <v>0</v>
      </c>
      <c r="J19" s="249">
        <v>0</v>
      </c>
      <c r="K19" s="250">
        <v>1308.51</v>
      </c>
      <c r="L19" s="250">
        <v>1308.51</v>
      </c>
    </row>
    <row r="20" spans="1:12" ht="12" customHeight="1" thickBot="1">
      <c r="A20" s="248" t="s">
        <v>540</v>
      </c>
      <c r="B20" s="248" t="s">
        <v>533</v>
      </c>
      <c r="C20" s="249">
        <v>7815</v>
      </c>
      <c r="D20" s="250">
        <v>6394.47</v>
      </c>
      <c r="E20" s="249">
        <v>766.65</v>
      </c>
      <c r="F20" s="250">
        <v>-5627.82</v>
      </c>
      <c r="G20" s="249">
        <v>0</v>
      </c>
      <c r="H20" s="249">
        <v>0</v>
      </c>
      <c r="I20" s="249">
        <v>0</v>
      </c>
      <c r="J20" s="249">
        <v>0</v>
      </c>
      <c r="K20" s="250">
        <v>-5627.82</v>
      </c>
      <c r="L20" s="249">
        <v>246.17</v>
      </c>
    </row>
    <row r="21" spans="1:12" ht="12" customHeight="1" thickBot="1">
      <c r="A21" s="248" t="s">
        <v>542</v>
      </c>
      <c r="B21" s="248" t="s">
        <v>530</v>
      </c>
      <c r="C21" s="249">
        <v>15723</v>
      </c>
      <c r="D21" s="250">
        <v>24016.8</v>
      </c>
      <c r="E21" s="250">
        <v>2295.56</v>
      </c>
      <c r="F21" s="249">
        <v>0</v>
      </c>
      <c r="G21" s="249">
        <v>0</v>
      </c>
      <c r="H21" s="249">
        <v>723.26</v>
      </c>
      <c r="I21" s="249">
        <v>0</v>
      </c>
      <c r="J21" s="249">
        <v>0</v>
      </c>
      <c r="K21" s="249">
        <v>723.26</v>
      </c>
      <c r="L21" s="249">
        <v>723.26</v>
      </c>
    </row>
    <row r="22" spans="1:12" ht="12" customHeight="1" thickBot="1">
      <c r="A22" s="248" t="s">
        <v>544</v>
      </c>
      <c r="B22" s="248" t="s">
        <v>530</v>
      </c>
      <c r="C22" s="249">
        <v>30499</v>
      </c>
      <c r="D22" s="250">
        <v>46768.75</v>
      </c>
      <c r="E22" s="250">
        <v>3623.28</v>
      </c>
      <c r="F22" s="249">
        <v>0</v>
      </c>
      <c r="G22" s="249">
        <v>0</v>
      </c>
      <c r="H22" s="250">
        <v>1076.61</v>
      </c>
      <c r="I22" s="249">
        <v>0</v>
      </c>
      <c r="J22" s="249">
        <v>0</v>
      </c>
      <c r="K22" s="250">
        <v>1076.61</v>
      </c>
      <c r="L22" s="250">
        <v>1076.61</v>
      </c>
    </row>
    <row r="23" spans="1:12" ht="12" customHeight="1" thickBot="1">
      <c r="A23" s="248" t="s">
        <v>544</v>
      </c>
      <c r="B23" s="248" t="s">
        <v>533</v>
      </c>
      <c r="C23" s="249">
        <v>1708</v>
      </c>
      <c r="D23" s="250">
        <v>1587.8</v>
      </c>
      <c r="E23" s="249">
        <v>202.91</v>
      </c>
      <c r="F23" s="250">
        <v>-1384.89</v>
      </c>
      <c r="G23" s="249">
        <v>0</v>
      </c>
      <c r="H23" s="249">
        <v>0</v>
      </c>
      <c r="I23" s="249">
        <v>0</v>
      </c>
      <c r="J23" s="249">
        <v>0</v>
      </c>
      <c r="K23" s="250">
        <v>-1384.89</v>
      </c>
      <c r="L23" s="249">
        <v>60.29</v>
      </c>
    </row>
    <row r="24" spans="1:12" ht="12" customHeight="1" thickBot="1">
      <c r="A24" s="248" t="s">
        <v>546</v>
      </c>
      <c r="B24" s="248" t="s">
        <v>530</v>
      </c>
      <c r="C24" s="249">
        <v>17198</v>
      </c>
      <c r="D24" s="250">
        <v>28692.21</v>
      </c>
      <c r="E24" s="250">
        <v>3756.04</v>
      </c>
      <c r="F24" s="249">
        <v>0</v>
      </c>
      <c r="G24" s="249">
        <v>0</v>
      </c>
      <c r="H24" s="249">
        <v>159.94</v>
      </c>
      <c r="I24" s="249">
        <v>0</v>
      </c>
      <c r="J24" s="249">
        <v>0</v>
      </c>
      <c r="K24" s="249">
        <v>159.94</v>
      </c>
      <c r="L24" s="249">
        <v>159.94</v>
      </c>
    </row>
    <row r="25" spans="1:12" ht="12" customHeight="1" thickBot="1">
      <c r="A25" s="248" t="s">
        <v>546</v>
      </c>
      <c r="B25" s="248" t="s">
        <v>533</v>
      </c>
      <c r="C25" s="249">
        <v>1000</v>
      </c>
      <c r="D25" s="250">
        <v>1055.25</v>
      </c>
      <c r="E25" s="249">
        <v>218.4</v>
      </c>
      <c r="F25" s="249">
        <v>-836.85</v>
      </c>
      <c r="G25" s="249">
        <v>0</v>
      </c>
      <c r="H25" s="249">
        <v>0</v>
      </c>
      <c r="I25" s="249">
        <v>0</v>
      </c>
      <c r="J25" s="249">
        <v>0</v>
      </c>
      <c r="K25" s="249">
        <v>-836.85</v>
      </c>
      <c r="L25" s="249">
        <v>9.3</v>
      </c>
    </row>
    <row r="26" spans="1:12" ht="12" customHeight="1" thickBot="1">
      <c r="A26" s="248" t="s">
        <v>554</v>
      </c>
      <c r="B26" s="248" t="s">
        <v>530</v>
      </c>
      <c r="C26" s="249">
        <v>10000</v>
      </c>
      <c r="D26" s="250">
        <v>7780</v>
      </c>
      <c r="E26" s="250">
        <v>2169</v>
      </c>
      <c r="F26" s="249">
        <v>0</v>
      </c>
      <c r="G26" s="249">
        <v>0</v>
      </c>
      <c r="H26" s="249">
        <v>306</v>
      </c>
      <c r="I26" s="249">
        <v>0</v>
      </c>
      <c r="J26" s="249">
        <v>0</v>
      </c>
      <c r="K26" s="249">
        <v>306</v>
      </c>
      <c r="L26" s="249">
        <v>306</v>
      </c>
    </row>
    <row r="27" spans="1:12" ht="12" customHeight="1" thickBot="1">
      <c r="A27" s="248" t="s">
        <v>554</v>
      </c>
      <c r="B27" s="248" t="s">
        <v>533</v>
      </c>
      <c r="C27" s="249">
        <v>14511</v>
      </c>
      <c r="D27" s="250">
        <v>13684.76</v>
      </c>
      <c r="E27" s="250">
        <v>3147.44</v>
      </c>
      <c r="F27" s="250">
        <v>-10537.32</v>
      </c>
      <c r="G27" s="249">
        <v>0</v>
      </c>
      <c r="H27" s="249">
        <v>0</v>
      </c>
      <c r="I27" s="249">
        <v>0</v>
      </c>
      <c r="J27" s="249">
        <v>0</v>
      </c>
      <c r="K27" s="250">
        <v>-10537.32</v>
      </c>
      <c r="L27" s="249">
        <v>444.04</v>
      </c>
    </row>
    <row r="28" spans="1:12" ht="12" customHeight="1" thickBot="1">
      <c r="A28" s="248" t="s">
        <v>556</v>
      </c>
      <c r="B28" s="248" t="s">
        <v>533</v>
      </c>
      <c r="C28" s="249">
        <v>1000</v>
      </c>
      <c r="D28" s="250">
        <v>1618.05</v>
      </c>
      <c r="E28" s="249">
        <v>292.6</v>
      </c>
      <c r="F28" s="250">
        <v>-1325.45</v>
      </c>
      <c r="G28" s="249">
        <v>0</v>
      </c>
      <c r="H28" s="249">
        <v>0</v>
      </c>
      <c r="I28" s="249">
        <v>0</v>
      </c>
      <c r="J28" s="249">
        <v>0</v>
      </c>
      <c r="K28" s="250">
        <v>-1325.45</v>
      </c>
      <c r="L28" s="249">
        <v>1.9</v>
      </c>
    </row>
    <row r="29" spans="1:12" ht="12" customHeight="1" thickBot="1">
      <c r="A29" s="248" t="s">
        <v>556</v>
      </c>
      <c r="B29" s="248" t="s">
        <v>530</v>
      </c>
      <c r="C29" s="249">
        <v>40723</v>
      </c>
      <c r="D29" s="250">
        <v>31540.41</v>
      </c>
      <c r="E29" s="250">
        <v>11915.55</v>
      </c>
      <c r="F29" s="249">
        <v>0</v>
      </c>
      <c r="G29" s="249">
        <v>0</v>
      </c>
      <c r="H29" s="249">
        <v>77.37</v>
      </c>
      <c r="I29" s="249">
        <v>0</v>
      </c>
      <c r="J29" s="249">
        <v>0</v>
      </c>
      <c r="K29" s="249">
        <v>77.37</v>
      </c>
      <c r="L29" s="249">
        <v>77.37</v>
      </c>
    </row>
    <row r="30" spans="1:12" ht="12" customHeight="1" thickBot="1">
      <c r="A30" s="248" t="s">
        <v>558</v>
      </c>
      <c r="B30" s="248" t="s">
        <v>533</v>
      </c>
      <c r="C30" s="249">
        <v>5258</v>
      </c>
      <c r="D30" s="250">
        <v>4586.95</v>
      </c>
      <c r="E30" s="250">
        <v>1565.83</v>
      </c>
      <c r="F30" s="250">
        <v>-3021.12</v>
      </c>
      <c r="G30" s="249">
        <v>0</v>
      </c>
      <c r="H30" s="249">
        <v>0</v>
      </c>
      <c r="I30" s="249">
        <v>0</v>
      </c>
      <c r="J30" s="249">
        <v>0</v>
      </c>
      <c r="K30" s="250">
        <v>-3021.12</v>
      </c>
      <c r="L30" s="249">
        <v>219.78</v>
      </c>
    </row>
    <row r="31" spans="1:12" ht="12" customHeight="1" thickBot="1">
      <c r="A31" s="248" t="s">
        <v>558</v>
      </c>
      <c r="B31" s="248" t="s">
        <v>530</v>
      </c>
      <c r="C31" s="249">
        <v>13000</v>
      </c>
      <c r="D31" s="250">
        <v>11744</v>
      </c>
      <c r="E31" s="250">
        <v>3871.4</v>
      </c>
      <c r="F31" s="249">
        <v>0</v>
      </c>
      <c r="G31" s="249">
        <v>0</v>
      </c>
      <c r="H31" s="249">
        <v>543.4</v>
      </c>
      <c r="I31" s="249">
        <v>0</v>
      </c>
      <c r="J31" s="249">
        <v>0</v>
      </c>
      <c r="K31" s="249">
        <v>543.4</v>
      </c>
      <c r="L31" s="249">
        <v>543.4</v>
      </c>
    </row>
    <row r="32" spans="1:12" ht="12" customHeight="1" thickBot="1">
      <c r="A32" s="248" t="s">
        <v>674</v>
      </c>
      <c r="B32" s="248" t="s">
        <v>533</v>
      </c>
      <c r="C32" s="249">
        <v>2000</v>
      </c>
      <c r="D32" s="250">
        <v>1407</v>
      </c>
      <c r="E32" s="249">
        <v>0</v>
      </c>
      <c r="F32" s="250">
        <v>-1407</v>
      </c>
      <c r="G32" s="249">
        <v>0</v>
      </c>
      <c r="H32" s="249">
        <v>0</v>
      </c>
      <c r="I32" s="249">
        <v>0</v>
      </c>
      <c r="J32" s="249">
        <v>0</v>
      </c>
      <c r="K32" s="250">
        <v>-1407</v>
      </c>
      <c r="L32" s="249">
        <v>0</v>
      </c>
    </row>
    <row r="33" spans="1:12" ht="12" customHeight="1" thickBot="1">
      <c r="A33" s="248" t="s">
        <v>576</v>
      </c>
      <c r="B33" s="248" t="s">
        <v>533</v>
      </c>
      <c r="C33" s="249">
        <v>10519</v>
      </c>
      <c r="D33" s="250">
        <v>32854.92</v>
      </c>
      <c r="E33" s="250">
        <v>6528.09</v>
      </c>
      <c r="F33" s="250">
        <v>-26326.83</v>
      </c>
      <c r="G33" s="249">
        <v>0</v>
      </c>
      <c r="H33" s="249">
        <v>0</v>
      </c>
      <c r="I33" s="249">
        <v>0</v>
      </c>
      <c r="J33" s="249">
        <v>0</v>
      </c>
      <c r="K33" s="250">
        <v>-26326.83</v>
      </c>
      <c r="L33" s="249">
        <v>-519.64</v>
      </c>
    </row>
    <row r="34" spans="1:12" ht="12" customHeight="1" thickBot="1">
      <c r="A34" s="248" t="s">
        <v>675</v>
      </c>
      <c r="B34" s="248" t="s">
        <v>530</v>
      </c>
      <c r="C34" s="249">
        <v>2000</v>
      </c>
      <c r="D34" s="250">
        <v>2579.12</v>
      </c>
      <c r="E34" s="250">
        <v>1001.8</v>
      </c>
      <c r="F34" s="249">
        <v>0</v>
      </c>
      <c r="G34" s="249">
        <v>0</v>
      </c>
      <c r="H34" s="249">
        <v>1.8</v>
      </c>
      <c r="I34" s="249">
        <v>0</v>
      </c>
      <c r="J34" s="249">
        <v>0</v>
      </c>
      <c r="K34" s="249">
        <v>1.8</v>
      </c>
      <c r="L34" s="249">
        <v>1.8</v>
      </c>
    </row>
    <row r="35" spans="1:12" ht="12" customHeight="1" thickBot="1">
      <c r="A35" s="248" t="s">
        <v>582</v>
      </c>
      <c r="B35" s="248" t="s">
        <v>530</v>
      </c>
      <c r="C35" s="249">
        <v>31351</v>
      </c>
      <c r="D35" s="250">
        <v>32486.1</v>
      </c>
      <c r="E35" s="250">
        <v>1536.2</v>
      </c>
      <c r="F35" s="249">
        <v>0</v>
      </c>
      <c r="G35" s="249">
        <v>0</v>
      </c>
      <c r="H35" s="249">
        <v>-752.42</v>
      </c>
      <c r="I35" s="249">
        <v>0</v>
      </c>
      <c r="J35" s="249">
        <v>0</v>
      </c>
      <c r="K35" s="249">
        <v>-752.42</v>
      </c>
      <c r="L35" s="249">
        <v>-752.42</v>
      </c>
    </row>
    <row r="36" spans="1:12" ht="12" customHeight="1" thickBot="1">
      <c r="A36" s="248" t="s">
        <v>584</v>
      </c>
      <c r="B36" s="248" t="s">
        <v>533</v>
      </c>
      <c r="C36" s="249">
        <v>21</v>
      </c>
      <c r="D36" s="250">
        <v>52617.79</v>
      </c>
      <c r="E36" s="250">
        <v>23923.23</v>
      </c>
      <c r="F36" s="250">
        <v>-28694.56</v>
      </c>
      <c r="G36" s="249">
        <v>0</v>
      </c>
      <c r="H36" s="249">
        <v>0</v>
      </c>
      <c r="I36" s="249">
        <v>0</v>
      </c>
      <c r="J36" s="249">
        <v>0</v>
      </c>
      <c r="K36" s="250">
        <v>-28694.56</v>
      </c>
      <c r="L36" s="250">
        <v>-1297.77</v>
      </c>
    </row>
    <row r="37" spans="1:12" ht="12" customHeight="1" thickBot="1">
      <c r="A37" s="248" t="s">
        <v>588</v>
      </c>
      <c r="B37" s="248" t="s">
        <v>533</v>
      </c>
      <c r="C37" s="249">
        <v>141593</v>
      </c>
      <c r="D37" s="250">
        <v>141593</v>
      </c>
      <c r="E37" s="250">
        <v>96580.59</v>
      </c>
      <c r="F37" s="250">
        <v>-45012.41</v>
      </c>
      <c r="G37" s="249">
        <v>0</v>
      </c>
      <c r="H37" s="249">
        <v>0</v>
      </c>
      <c r="I37" s="249">
        <v>0</v>
      </c>
      <c r="J37" s="249">
        <v>0</v>
      </c>
      <c r="K37" s="250">
        <v>-45012.41</v>
      </c>
      <c r="L37" s="250">
        <v>-9104.43</v>
      </c>
    </row>
    <row r="38" spans="1:12" ht="12" customHeight="1" thickBot="1">
      <c r="A38" s="248" t="s">
        <v>588</v>
      </c>
      <c r="B38" s="248" t="s">
        <v>530</v>
      </c>
      <c r="C38" s="249">
        <v>246440</v>
      </c>
      <c r="D38" s="250">
        <v>246440</v>
      </c>
      <c r="E38" s="250">
        <v>168096.72</v>
      </c>
      <c r="F38" s="249">
        <v>0</v>
      </c>
      <c r="G38" s="249">
        <v>0</v>
      </c>
      <c r="H38" s="250">
        <v>-15846.1</v>
      </c>
      <c r="I38" s="249">
        <v>0</v>
      </c>
      <c r="J38" s="249">
        <v>0</v>
      </c>
      <c r="K38" s="250">
        <v>-15846.1</v>
      </c>
      <c r="L38" s="250">
        <v>-15846.1</v>
      </c>
    </row>
    <row r="39" spans="1:12" ht="12" customHeight="1" thickBot="1">
      <c r="A39" s="248" t="s">
        <v>598</v>
      </c>
      <c r="B39" s="248" t="s">
        <v>530</v>
      </c>
      <c r="C39" s="249">
        <v>37883</v>
      </c>
      <c r="D39" s="250">
        <v>19473.43</v>
      </c>
      <c r="E39" s="249">
        <v>947.08</v>
      </c>
      <c r="F39" s="249">
        <v>0</v>
      </c>
      <c r="G39" s="249">
        <v>0</v>
      </c>
      <c r="H39" s="249">
        <v>295.49</v>
      </c>
      <c r="I39" s="249">
        <v>0</v>
      </c>
      <c r="J39" s="249">
        <v>0</v>
      </c>
      <c r="K39" s="249">
        <v>295.49</v>
      </c>
      <c r="L39" s="249">
        <v>295.49</v>
      </c>
    </row>
    <row r="40" spans="1:12" ht="12" customHeight="1" thickBot="1">
      <c r="A40" s="248" t="s">
        <v>600</v>
      </c>
      <c r="B40" s="248" t="s">
        <v>530</v>
      </c>
      <c r="C40" s="249">
        <v>12395</v>
      </c>
      <c r="D40" s="250">
        <v>4410.5</v>
      </c>
      <c r="E40" s="249">
        <v>104.12</v>
      </c>
      <c r="F40" s="249">
        <v>0</v>
      </c>
      <c r="G40" s="249">
        <v>0</v>
      </c>
      <c r="H40" s="249">
        <v>4.96</v>
      </c>
      <c r="I40" s="249">
        <v>0</v>
      </c>
      <c r="J40" s="249">
        <v>0</v>
      </c>
      <c r="K40" s="249">
        <v>4.96</v>
      </c>
      <c r="L40" s="249">
        <v>4.96</v>
      </c>
    </row>
    <row r="41" spans="1:12" ht="12" customHeight="1" thickBot="1">
      <c r="A41" s="248" t="s">
        <v>600</v>
      </c>
      <c r="B41" s="248" t="s">
        <v>533</v>
      </c>
      <c r="C41" s="249">
        <v>16020</v>
      </c>
      <c r="D41" s="250">
        <v>7469.99</v>
      </c>
      <c r="E41" s="249">
        <v>134.57</v>
      </c>
      <c r="F41" s="250">
        <v>-7335.42</v>
      </c>
      <c r="G41" s="249">
        <v>0</v>
      </c>
      <c r="H41" s="249">
        <v>0</v>
      </c>
      <c r="I41" s="249">
        <v>0</v>
      </c>
      <c r="J41" s="249">
        <v>0</v>
      </c>
      <c r="K41" s="250">
        <v>-7335.42</v>
      </c>
      <c r="L41" s="249">
        <v>6.41</v>
      </c>
    </row>
    <row r="42" spans="1:12" ht="12" customHeight="1" thickBot="1">
      <c r="A42" s="248" t="s">
        <v>602</v>
      </c>
      <c r="B42" s="248" t="s">
        <v>533</v>
      </c>
      <c r="C42" s="249">
        <v>23916</v>
      </c>
      <c r="D42" s="250">
        <v>18599.6</v>
      </c>
      <c r="E42" s="249">
        <v>562.03</v>
      </c>
      <c r="F42" s="250">
        <v>-18037.57</v>
      </c>
      <c r="G42" s="249">
        <v>0</v>
      </c>
      <c r="H42" s="249">
        <v>0</v>
      </c>
      <c r="I42" s="249">
        <v>0</v>
      </c>
      <c r="J42" s="249">
        <v>0</v>
      </c>
      <c r="K42" s="250">
        <v>-18037.57</v>
      </c>
      <c r="L42" s="249">
        <v>121.98</v>
      </c>
    </row>
    <row r="43" spans="1:12" ht="12" customHeight="1" thickBot="1">
      <c r="A43" s="248" t="s">
        <v>602</v>
      </c>
      <c r="B43" s="248" t="s">
        <v>530</v>
      </c>
      <c r="C43" s="249">
        <v>10000</v>
      </c>
      <c r="D43" s="250">
        <v>2365</v>
      </c>
      <c r="E43" s="249">
        <v>235</v>
      </c>
      <c r="F43" s="249">
        <v>0</v>
      </c>
      <c r="G43" s="249">
        <v>0</v>
      </c>
      <c r="H43" s="249">
        <v>51</v>
      </c>
      <c r="I43" s="249">
        <v>0</v>
      </c>
      <c r="J43" s="249">
        <v>0</v>
      </c>
      <c r="K43" s="249">
        <v>51</v>
      </c>
      <c r="L43" s="249">
        <v>51</v>
      </c>
    </row>
    <row r="44" spans="1:12" ht="12" customHeight="1" thickBot="1">
      <c r="A44" s="248" t="s">
        <v>606</v>
      </c>
      <c r="B44" s="248" t="s">
        <v>533</v>
      </c>
      <c r="C44" s="249">
        <v>1091</v>
      </c>
      <c r="D44" s="250">
        <v>2081.53</v>
      </c>
      <c r="E44" s="249">
        <v>938.15</v>
      </c>
      <c r="F44" s="250">
        <v>-1143.38</v>
      </c>
      <c r="G44" s="249">
        <v>0</v>
      </c>
      <c r="H44" s="249">
        <v>0</v>
      </c>
      <c r="I44" s="249">
        <v>0</v>
      </c>
      <c r="J44" s="249">
        <v>0</v>
      </c>
      <c r="K44" s="250">
        <v>-1143.38</v>
      </c>
      <c r="L44" s="249">
        <v>-30.44</v>
      </c>
    </row>
    <row r="45" spans="1:12" ht="12" customHeight="1" thickBot="1">
      <c r="A45" s="248" t="s">
        <v>606</v>
      </c>
      <c r="B45" s="248" t="s">
        <v>530</v>
      </c>
      <c r="C45" s="249">
        <v>85000</v>
      </c>
      <c r="D45" s="250">
        <v>91953.14</v>
      </c>
      <c r="E45" s="250">
        <v>73091.5</v>
      </c>
      <c r="F45" s="249">
        <v>0</v>
      </c>
      <c r="G45" s="249">
        <v>0</v>
      </c>
      <c r="H45" s="250">
        <v>-2371.5</v>
      </c>
      <c r="I45" s="249">
        <v>0</v>
      </c>
      <c r="J45" s="249">
        <v>0</v>
      </c>
      <c r="K45" s="250">
        <v>-2371.5</v>
      </c>
      <c r="L45" s="250">
        <v>-2371.5</v>
      </c>
    </row>
    <row r="46" spans="1:12" ht="12" customHeight="1" thickBot="1">
      <c r="A46" s="314" t="s">
        <v>130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6"/>
    </row>
    <row r="47" spans="1:12" ht="12" customHeight="1" thickBot="1">
      <c r="A47" s="248" t="s">
        <v>629</v>
      </c>
      <c r="B47" s="248" t="s">
        <v>530</v>
      </c>
      <c r="C47" s="249">
        <v>20000</v>
      </c>
      <c r="D47" s="250">
        <v>11274.39</v>
      </c>
      <c r="E47" s="250">
        <v>12000</v>
      </c>
      <c r="F47" s="249">
        <v>0</v>
      </c>
      <c r="G47" s="249">
        <v>0</v>
      </c>
      <c r="H47" s="249">
        <v>-2</v>
      </c>
      <c r="I47" s="249">
        <v>0</v>
      </c>
      <c r="J47" s="249">
        <v>0</v>
      </c>
      <c r="K47" s="249">
        <v>-2</v>
      </c>
      <c r="L47" s="249">
        <v>-2</v>
      </c>
    </row>
    <row r="48" spans="1:12" ht="12" customHeight="1" thickBot="1">
      <c r="A48" s="248" t="s">
        <v>630</v>
      </c>
      <c r="B48" s="248" t="s">
        <v>530</v>
      </c>
      <c r="C48" s="249">
        <v>20266</v>
      </c>
      <c r="D48" s="250">
        <v>7438.66</v>
      </c>
      <c r="E48" s="250">
        <v>9879.68</v>
      </c>
      <c r="F48" s="249">
        <v>0</v>
      </c>
      <c r="G48" s="249">
        <v>0</v>
      </c>
      <c r="H48" s="249">
        <v>50.67</v>
      </c>
      <c r="I48" s="249">
        <v>0</v>
      </c>
      <c r="J48" s="249">
        <v>0</v>
      </c>
      <c r="K48" s="249">
        <v>50.67</v>
      </c>
      <c r="L48" s="249">
        <v>50.67</v>
      </c>
    </row>
    <row r="49" spans="1:12" ht="12" customHeight="1" thickBot="1">
      <c r="A49" s="248" t="s">
        <v>630</v>
      </c>
      <c r="B49" s="248" t="s">
        <v>533</v>
      </c>
      <c r="C49" s="249">
        <v>42000</v>
      </c>
      <c r="D49" s="250">
        <v>8318.02</v>
      </c>
      <c r="E49" s="250">
        <v>20475</v>
      </c>
      <c r="F49" s="250">
        <v>12156.98</v>
      </c>
      <c r="G49" s="249">
        <v>0</v>
      </c>
      <c r="H49" s="249">
        <v>0</v>
      </c>
      <c r="I49" s="249">
        <v>0</v>
      </c>
      <c r="J49" s="249">
        <v>0</v>
      </c>
      <c r="K49" s="250">
        <v>12156.98</v>
      </c>
      <c r="L49" s="249">
        <v>105</v>
      </c>
    </row>
    <row r="50" spans="1:12" ht="12" customHeight="1" thickBot="1">
      <c r="A50" s="248" t="s">
        <v>631</v>
      </c>
      <c r="B50" s="248" t="s">
        <v>530</v>
      </c>
      <c r="C50" s="249">
        <v>23000</v>
      </c>
      <c r="D50" s="250">
        <v>9261.63</v>
      </c>
      <c r="E50" s="250">
        <v>11021.6</v>
      </c>
      <c r="F50" s="249">
        <v>0</v>
      </c>
      <c r="G50" s="249">
        <v>0</v>
      </c>
      <c r="H50" s="249">
        <v>-64.4</v>
      </c>
      <c r="I50" s="249">
        <v>0</v>
      </c>
      <c r="J50" s="249">
        <v>0</v>
      </c>
      <c r="K50" s="249">
        <v>-64.4</v>
      </c>
      <c r="L50" s="249">
        <v>-64.4</v>
      </c>
    </row>
    <row r="51" spans="1:12" ht="12" customHeight="1" thickBot="1">
      <c r="A51" s="248" t="s">
        <v>631</v>
      </c>
      <c r="B51" s="248" t="s">
        <v>533</v>
      </c>
      <c r="C51" s="249">
        <v>42000</v>
      </c>
      <c r="D51" s="250">
        <v>7903.17</v>
      </c>
      <c r="E51" s="250">
        <v>20126.4</v>
      </c>
      <c r="F51" s="250">
        <v>12223.23</v>
      </c>
      <c r="G51" s="249">
        <v>0</v>
      </c>
      <c r="H51" s="249">
        <v>0</v>
      </c>
      <c r="I51" s="249">
        <v>0</v>
      </c>
      <c r="J51" s="249">
        <v>0</v>
      </c>
      <c r="K51" s="250">
        <v>12223.23</v>
      </c>
      <c r="L51" s="249">
        <v>-117.6</v>
      </c>
    </row>
    <row r="52" spans="1:12" ht="12" customHeight="1" thickBot="1">
      <c r="A52" s="248" t="s">
        <v>632</v>
      </c>
      <c r="B52" s="248" t="s">
        <v>530</v>
      </c>
      <c r="C52" s="249">
        <v>61000</v>
      </c>
      <c r="D52" s="250">
        <v>24238.42</v>
      </c>
      <c r="E52" s="250">
        <v>29280</v>
      </c>
      <c r="F52" s="249">
        <v>0</v>
      </c>
      <c r="G52" s="249">
        <v>0</v>
      </c>
      <c r="H52" s="249">
        <v>97.6</v>
      </c>
      <c r="I52" s="249">
        <v>0</v>
      </c>
      <c r="J52" s="249">
        <v>0</v>
      </c>
      <c r="K52" s="249">
        <v>97.6</v>
      </c>
      <c r="L52" s="249">
        <v>97.6</v>
      </c>
    </row>
    <row r="53" spans="1:12" ht="12" customHeight="1" thickBot="1">
      <c r="A53" s="248" t="s">
        <v>632</v>
      </c>
      <c r="B53" s="248" t="s">
        <v>533</v>
      </c>
      <c r="C53" s="249">
        <v>42000</v>
      </c>
      <c r="D53" s="250">
        <v>7937.97</v>
      </c>
      <c r="E53" s="250">
        <v>20160</v>
      </c>
      <c r="F53" s="250">
        <v>12222.03</v>
      </c>
      <c r="G53" s="249">
        <v>0</v>
      </c>
      <c r="H53" s="249">
        <v>0</v>
      </c>
      <c r="I53" s="249">
        <v>0</v>
      </c>
      <c r="J53" s="249">
        <v>0</v>
      </c>
      <c r="K53" s="250">
        <v>12222.03</v>
      </c>
      <c r="L53" s="249">
        <v>67.2</v>
      </c>
    </row>
    <row r="54" spans="1:12" ht="12" customHeight="1" thickBot="1">
      <c r="A54" s="248" t="s">
        <v>633</v>
      </c>
      <c r="B54" s="248" t="s">
        <v>530</v>
      </c>
      <c r="C54" s="249">
        <v>5000</v>
      </c>
      <c r="D54" s="250">
        <v>2361.84</v>
      </c>
      <c r="E54" s="250">
        <v>2877</v>
      </c>
      <c r="F54" s="249">
        <v>0</v>
      </c>
      <c r="G54" s="249">
        <v>0</v>
      </c>
      <c r="H54" s="249">
        <v>-3</v>
      </c>
      <c r="I54" s="249">
        <v>0</v>
      </c>
      <c r="J54" s="249">
        <v>0</v>
      </c>
      <c r="K54" s="249">
        <v>-3</v>
      </c>
      <c r="L54" s="249">
        <v>-3</v>
      </c>
    </row>
    <row r="55" spans="1:12" ht="12" customHeight="1" thickBot="1">
      <c r="A55" s="248" t="s">
        <v>633</v>
      </c>
      <c r="B55" s="248" t="s">
        <v>533</v>
      </c>
      <c r="C55" s="249">
        <v>57000</v>
      </c>
      <c r="D55" s="250">
        <v>13569.21</v>
      </c>
      <c r="E55" s="250">
        <v>32797.8</v>
      </c>
      <c r="F55" s="250">
        <v>19228.59</v>
      </c>
      <c r="G55" s="249">
        <v>0</v>
      </c>
      <c r="H55" s="249">
        <v>0</v>
      </c>
      <c r="I55" s="249">
        <v>0</v>
      </c>
      <c r="J55" s="249">
        <v>0</v>
      </c>
      <c r="K55" s="250">
        <v>19228.59</v>
      </c>
      <c r="L55" s="249">
        <v>-34.2</v>
      </c>
    </row>
    <row r="56" spans="1:12" ht="12" customHeight="1" thickBot="1">
      <c r="A56" s="248" t="s">
        <v>634</v>
      </c>
      <c r="B56" s="248" t="s">
        <v>530</v>
      </c>
      <c r="C56" s="249">
        <v>145296</v>
      </c>
      <c r="D56" s="250">
        <v>73375.53</v>
      </c>
      <c r="E56" s="250">
        <v>95619.3</v>
      </c>
      <c r="F56" s="249">
        <v>0</v>
      </c>
      <c r="G56" s="249">
        <v>0</v>
      </c>
      <c r="H56" s="249">
        <v>-973.48</v>
      </c>
      <c r="I56" s="249">
        <v>0</v>
      </c>
      <c r="J56" s="249">
        <v>0</v>
      </c>
      <c r="K56" s="249">
        <v>-973.48</v>
      </c>
      <c r="L56" s="249">
        <v>-973.48</v>
      </c>
    </row>
    <row r="57" spans="1:12" ht="12" customHeight="1" thickBot="1">
      <c r="A57" s="248" t="s">
        <v>634</v>
      </c>
      <c r="B57" s="248" t="s">
        <v>533</v>
      </c>
      <c r="C57" s="249">
        <v>60000</v>
      </c>
      <c r="D57" s="250">
        <v>21751.86</v>
      </c>
      <c r="E57" s="250">
        <v>39486</v>
      </c>
      <c r="F57" s="250">
        <v>17734.14</v>
      </c>
      <c r="G57" s="249">
        <v>0</v>
      </c>
      <c r="H57" s="249">
        <v>0</v>
      </c>
      <c r="I57" s="249">
        <v>0</v>
      </c>
      <c r="J57" s="249">
        <v>0</v>
      </c>
      <c r="K57" s="250">
        <v>17734.14</v>
      </c>
      <c r="L57" s="249">
        <v>-402</v>
      </c>
    </row>
    <row r="58" spans="1:12" ht="12" customHeight="1" thickBot="1">
      <c r="A58" s="248" t="s">
        <v>635</v>
      </c>
      <c r="B58" s="248" t="s">
        <v>533</v>
      </c>
      <c r="C58" s="249">
        <v>42500</v>
      </c>
      <c r="D58" s="250">
        <v>12110.5</v>
      </c>
      <c r="E58" s="250">
        <v>28118</v>
      </c>
      <c r="F58" s="250">
        <v>16007.5</v>
      </c>
      <c r="G58" s="249">
        <v>0</v>
      </c>
      <c r="H58" s="249">
        <v>0</v>
      </c>
      <c r="I58" s="249">
        <v>0</v>
      </c>
      <c r="J58" s="249">
        <v>0</v>
      </c>
      <c r="K58" s="250">
        <v>16007.5</v>
      </c>
      <c r="L58" s="249">
        <v>4.25</v>
      </c>
    </row>
    <row r="59" spans="1:12" ht="12" customHeight="1" thickBot="1">
      <c r="A59" s="248" t="s">
        <v>635</v>
      </c>
      <c r="B59" s="248" t="s">
        <v>530</v>
      </c>
      <c r="C59" s="249">
        <v>324348</v>
      </c>
      <c r="D59" s="250">
        <v>157026.72</v>
      </c>
      <c r="E59" s="250">
        <v>214588.64</v>
      </c>
      <c r="F59" s="249">
        <v>0</v>
      </c>
      <c r="G59" s="249">
        <v>0</v>
      </c>
      <c r="H59" s="249">
        <v>32.44</v>
      </c>
      <c r="I59" s="249">
        <v>0</v>
      </c>
      <c r="J59" s="249">
        <v>0</v>
      </c>
      <c r="K59" s="249">
        <v>32.44</v>
      </c>
      <c r="L59" s="249">
        <v>32.44</v>
      </c>
    </row>
    <row r="60" spans="1:12" ht="12" customHeight="1" thickBot="1">
      <c r="A60" s="248" t="s">
        <v>636</v>
      </c>
      <c r="B60" s="248" t="s">
        <v>530</v>
      </c>
      <c r="C60" s="249">
        <v>64000</v>
      </c>
      <c r="D60" s="250">
        <v>30950.53</v>
      </c>
      <c r="E60" s="250">
        <v>43008</v>
      </c>
      <c r="F60" s="249">
        <v>0</v>
      </c>
      <c r="G60" s="249">
        <v>0</v>
      </c>
      <c r="H60" s="250">
        <v>1088</v>
      </c>
      <c r="I60" s="249">
        <v>0</v>
      </c>
      <c r="J60" s="249">
        <v>0</v>
      </c>
      <c r="K60" s="250">
        <v>1088</v>
      </c>
      <c r="L60" s="250">
        <v>1088</v>
      </c>
    </row>
    <row r="61" spans="1:12" ht="12" customHeight="1" thickBot="1">
      <c r="A61" s="248" t="s">
        <v>637</v>
      </c>
      <c r="B61" s="248" t="s">
        <v>530</v>
      </c>
      <c r="C61" s="249">
        <v>99609</v>
      </c>
      <c r="D61" s="250">
        <v>63668.02</v>
      </c>
      <c r="E61" s="250">
        <v>75065.34</v>
      </c>
      <c r="F61" s="249">
        <v>0</v>
      </c>
      <c r="G61" s="249">
        <v>0</v>
      </c>
      <c r="H61" s="250">
        <v>2151.55</v>
      </c>
      <c r="I61" s="249">
        <v>0</v>
      </c>
      <c r="J61" s="249">
        <v>0</v>
      </c>
      <c r="K61" s="250">
        <v>2151.55</v>
      </c>
      <c r="L61" s="250">
        <v>2151.55</v>
      </c>
    </row>
    <row r="62" spans="1:12" ht="12" customHeight="1" thickBot="1">
      <c r="A62" s="248" t="s">
        <v>638</v>
      </c>
      <c r="B62" s="248" t="s">
        <v>530</v>
      </c>
      <c r="C62" s="249">
        <v>144000</v>
      </c>
      <c r="D62" s="250">
        <v>106137.75</v>
      </c>
      <c r="E62" s="250">
        <v>120398.4</v>
      </c>
      <c r="F62" s="249">
        <v>0</v>
      </c>
      <c r="G62" s="249">
        <v>0</v>
      </c>
      <c r="H62" s="250">
        <v>1944</v>
      </c>
      <c r="I62" s="249">
        <v>0</v>
      </c>
      <c r="J62" s="249">
        <v>0</v>
      </c>
      <c r="K62" s="250">
        <v>1944</v>
      </c>
      <c r="L62" s="250">
        <v>1944</v>
      </c>
    </row>
    <row r="63" spans="1:12" ht="12" customHeight="1" thickBot="1">
      <c r="A63" s="248" t="s">
        <v>639</v>
      </c>
      <c r="B63" s="248" t="s">
        <v>530</v>
      </c>
      <c r="C63" s="249">
        <v>20000</v>
      </c>
      <c r="D63" s="250">
        <v>17839.28</v>
      </c>
      <c r="E63" s="250">
        <v>18400</v>
      </c>
      <c r="F63" s="249">
        <v>0</v>
      </c>
      <c r="G63" s="249">
        <v>0</v>
      </c>
      <c r="H63" s="249">
        <v>340</v>
      </c>
      <c r="I63" s="249">
        <v>0</v>
      </c>
      <c r="J63" s="249">
        <v>0</v>
      </c>
      <c r="K63" s="249">
        <v>340</v>
      </c>
      <c r="L63" s="249">
        <v>340</v>
      </c>
    </row>
    <row r="64" spans="1:12" ht="12" customHeight="1" thickBot="1">
      <c r="A64" s="248" t="s">
        <v>640</v>
      </c>
      <c r="B64" s="248" t="s">
        <v>530</v>
      </c>
      <c r="C64" s="249">
        <v>12000</v>
      </c>
      <c r="D64" s="250">
        <v>10785.92</v>
      </c>
      <c r="E64" s="250">
        <v>10920</v>
      </c>
      <c r="F64" s="249">
        <v>0</v>
      </c>
      <c r="G64" s="249">
        <v>0</v>
      </c>
      <c r="H64" s="249">
        <v>18</v>
      </c>
      <c r="I64" s="249">
        <v>0</v>
      </c>
      <c r="J64" s="249">
        <v>0</v>
      </c>
      <c r="K64" s="249">
        <v>18</v>
      </c>
      <c r="L64" s="249">
        <v>18</v>
      </c>
    </row>
    <row r="65" spans="1:12" ht="12" customHeight="1" thickBot="1">
      <c r="A65" s="314" t="s">
        <v>676</v>
      </c>
      <c r="B65" s="315"/>
      <c r="C65" s="315"/>
      <c r="D65" s="315"/>
      <c r="E65" s="315"/>
      <c r="F65" s="315"/>
      <c r="G65" s="315"/>
      <c r="H65" s="315"/>
      <c r="I65" s="315"/>
      <c r="J65" s="315"/>
      <c r="K65" s="315"/>
      <c r="L65" s="316"/>
    </row>
    <row r="66" spans="1:12" ht="12" customHeight="1" thickBot="1">
      <c r="A66" s="248" t="s">
        <v>677</v>
      </c>
      <c r="B66" s="248" t="s">
        <v>530</v>
      </c>
      <c r="C66" s="249">
        <v>1663</v>
      </c>
      <c r="D66" s="250">
        <v>8468.99</v>
      </c>
      <c r="E66" s="250">
        <v>8234.34</v>
      </c>
      <c r="F66" s="249">
        <v>0</v>
      </c>
      <c r="G66" s="249">
        <v>0</v>
      </c>
      <c r="H66" s="249">
        <v>-112.42</v>
      </c>
      <c r="I66" s="249">
        <v>0</v>
      </c>
      <c r="J66" s="249">
        <v>0</v>
      </c>
      <c r="K66" s="249">
        <v>-112.42</v>
      </c>
      <c r="L66" s="249">
        <v>-112.42</v>
      </c>
    </row>
    <row r="67" spans="1:12" ht="12" customHeight="1" thickBot="1">
      <c r="A67" s="248" t="s">
        <v>678</v>
      </c>
      <c r="B67" s="248" t="s">
        <v>530</v>
      </c>
      <c r="C67" s="249">
        <v>101643</v>
      </c>
      <c r="D67" s="250">
        <v>2998.47</v>
      </c>
      <c r="E67" s="250">
        <v>3049.29</v>
      </c>
      <c r="F67" s="249">
        <v>0</v>
      </c>
      <c r="G67" s="249">
        <v>0</v>
      </c>
      <c r="H67" s="249">
        <v>20.33</v>
      </c>
      <c r="I67" s="249">
        <v>0</v>
      </c>
      <c r="J67" s="249">
        <v>0</v>
      </c>
      <c r="K67" s="249">
        <v>20.33</v>
      </c>
      <c r="L67" s="249">
        <v>20.33</v>
      </c>
    </row>
    <row r="68" spans="1:12" ht="12" customHeight="1" thickBot="1">
      <c r="A68" s="248" t="s">
        <v>679</v>
      </c>
      <c r="B68" s="248" t="s">
        <v>530</v>
      </c>
      <c r="C68" s="249">
        <v>347</v>
      </c>
      <c r="D68" s="250">
        <v>3701.31</v>
      </c>
      <c r="E68" s="250">
        <v>4104.35</v>
      </c>
      <c r="F68" s="249">
        <v>0</v>
      </c>
      <c r="G68" s="249">
        <v>0</v>
      </c>
      <c r="H68" s="249">
        <v>241.62</v>
      </c>
      <c r="I68" s="249">
        <v>0</v>
      </c>
      <c r="J68" s="249">
        <v>0</v>
      </c>
      <c r="K68" s="249">
        <v>241.62</v>
      </c>
      <c r="L68" s="249">
        <v>241.62</v>
      </c>
    </row>
    <row r="69" spans="1:12" ht="12" customHeight="1" thickBot="1">
      <c r="A69" s="248" t="s">
        <v>680</v>
      </c>
      <c r="B69" s="248" t="s">
        <v>530</v>
      </c>
      <c r="C69" s="249">
        <v>2650</v>
      </c>
      <c r="D69" s="250">
        <v>31124.25</v>
      </c>
      <c r="E69" s="250">
        <v>30950.15</v>
      </c>
      <c r="F69" s="249">
        <v>0</v>
      </c>
      <c r="G69" s="249">
        <v>0</v>
      </c>
      <c r="H69" s="249">
        <v>738.29</v>
      </c>
      <c r="I69" s="249">
        <v>0</v>
      </c>
      <c r="J69" s="249">
        <v>0</v>
      </c>
      <c r="K69" s="249">
        <v>738.29</v>
      </c>
      <c r="L69" s="249">
        <v>738.29</v>
      </c>
    </row>
    <row r="70" spans="1:12" ht="12" customHeight="1" thickBot="1">
      <c r="A70" s="248" t="s">
        <v>681</v>
      </c>
      <c r="B70" s="248" t="s">
        <v>530</v>
      </c>
      <c r="C70" s="249">
        <v>2650</v>
      </c>
      <c r="D70" s="250">
        <v>2148.89</v>
      </c>
      <c r="E70" s="250">
        <v>2127.42</v>
      </c>
      <c r="F70" s="249">
        <v>0</v>
      </c>
      <c r="G70" s="249">
        <v>0</v>
      </c>
      <c r="H70" s="249">
        <v>-100.44</v>
      </c>
      <c r="I70" s="249">
        <v>0</v>
      </c>
      <c r="J70" s="249">
        <v>0</v>
      </c>
      <c r="K70" s="249">
        <v>-100.44</v>
      </c>
      <c r="L70" s="249">
        <v>-100.44</v>
      </c>
    </row>
    <row r="71" spans="1:12" ht="12" customHeight="1" thickBot="1">
      <c r="A71" s="248" t="s">
        <v>682</v>
      </c>
      <c r="B71" s="248" t="s">
        <v>530</v>
      </c>
      <c r="C71" s="249">
        <v>2650</v>
      </c>
      <c r="D71" s="250">
        <v>11806.02</v>
      </c>
      <c r="E71" s="250">
        <v>12043.99</v>
      </c>
      <c r="F71" s="249">
        <v>0</v>
      </c>
      <c r="G71" s="249">
        <v>0</v>
      </c>
      <c r="H71" s="249">
        <v>240.09</v>
      </c>
      <c r="I71" s="249">
        <v>0</v>
      </c>
      <c r="J71" s="249">
        <v>0</v>
      </c>
      <c r="K71" s="249">
        <v>240.09</v>
      </c>
      <c r="L71" s="249">
        <v>240.09</v>
      </c>
    </row>
    <row r="72" spans="1:12" ht="12" customHeight="1" thickBot="1">
      <c r="A72" s="248" t="s">
        <v>683</v>
      </c>
      <c r="B72" s="248" t="s">
        <v>530</v>
      </c>
      <c r="C72" s="249">
        <v>2530</v>
      </c>
      <c r="D72" s="250">
        <v>15724.71</v>
      </c>
      <c r="E72" s="250">
        <v>16013.38</v>
      </c>
      <c r="F72" s="249">
        <v>0</v>
      </c>
      <c r="G72" s="249">
        <v>0</v>
      </c>
      <c r="H72" s="249">
        <v>352.17</v>
      </c>
      <c r="I72" s="249">
        <v>0</v>
      </c>
      <c r="J72" s="249">
        <v>0</v>
      </c>
      <c r="K72" s="249">
        <v>352.17</v>
      </c>
      <c r="L72" s="249">
        <v>352.17</v>
      </c>
    </row>
    <row r="73" spans="1:12" ht="12" customHeight="1" thickBot="1">
      <c r="A73" s="248" t="s">
        <v>684</v>
      </c>
      <c r="B73" s="248" t="s">
        <v>530</v>
      </c>
      <c r="C73" s="249">
        <v>1663</v>
      </c>
      <c r="D73" s="250">
        <v>1498.7</v>
      </c>
      <c r="E73" s="250">
        <v>1388.77</v>
      </c>
      <c r="F73" s="249">
        <v>0</v>
      </c>
      <c r="G73" s="249">
        <v>0</v>
      </c>
      <c r="H73" s="249">
        <v>-148.84</v>
      </c>
      <c r="I73" s="249">
        <v>0</v>
      </c>
      <c r="J73" s="249">
        <v>0</v>
      </c>
      <c r="K73" s="249">
        <v>-148.84</v>
      </c>
      <c r="L73" s="249">
        <v>-148.84</v>
      </c>
    </row>
    <row r="74" spans="1:12" ht="12" customHeight="1" thickBot="1">
      <c r="A74" s="248" t="s">
        <v>685</v>
      </c>
      <c r="B74" s="248" t="s">
        <v>530</v>
      </c>
      <c r="C74" s="249">
        <v>2499</v>
      </c>
      <c r="D74" s="250">
        <v>7409.04</v>
      </c>
      <c r="E74" s="250">
        <v>8488.1</v>
      </c>
      <c r="F74" s="249">
        <v>0</v>
      </c>
      <c r="G74" s="249">
        <v>0</v>
      </c>
      <c r="H74" s="249">
        <v>64.47</v>
      </c>
      <c r="I74" s="249">
        <v>0</v>
      </c>
      <c r="J74" s="249">
        <v>0</v>
      </c>
      <c r="K74" s="249">
        <v>64.47</v>
      </c>
      <c r="L74" s="249">
        <v>64.47</v>
      </c>
    </row>
    <row r="75" spans="1:12" ht="12" customHeight="1" thickBot="1">
      <c r="A75" s="251" t="s">
        <v>686</v>
      </c>
      <c r="B75" s="251">
        <v>57</v>
      </c>
      <c r="C75" s="248"/>
      <c r="D75" s="252">
        <v>1653775.48</v>
      </c>
      <c r="E75" s="252">
        <v>1306426.77</v>
      </c>
      <c r="F75" s="252">
        <v>-93703.3</v>
      </c>
      <c r="G75" s="253">
        <v>0</v>
      </c>
      <c r="H75" s="252">
        <v>-7873.41</v>
      </c>
      <c r="I75" s="253">
        <v>0</v>
      </c>
      <c r="J75" s="253">
        <v>0</v>
      </c>
      <c r="K75" s="252">
        <v>-101576.71</v>
      </c>
      <c r="L75" s="252">
        <v>-18093.17</v>
      </c>
    </row>
    <row r="76" spans="1:12" ht="12" customHeight="1" thickBot="1">
      <c r="A76" s="314" t="s">
        <v>492</v>
      </c>
      <c r="B76" s="315"/>
      <c r="C76" s="315"/>
      <c r="D76" s="315"/>
      <c r="E76" s="315"/>
      <c r="F76" s="315"/>
      <c r="G76" s="315"/>
      <c r="H76" s="315"/>
      <c r="I76" s="315"/>
      <c r="J76" s="315"/>
      <c r="K76" s="315"/>
      <c r="L76" s="316"/>
    </row>
    <row r="77" spans="1:12" ht="12" customHeight="1" thickBot="1">
      <c r="A77" s="248" t="s">
        <v>672</v>
      </c>
      <c r="B77" s="248" t="s">
        <v>533</v>
      </c>
      <c r="C77" s="249">
        <v>315746</v>
      </c>
      <c r="D77" s="250">
        <v>32679.87</v>
      </c>
      <c r="E77" s="249">
        <v>94.72</v>
      </c>
      <c r="F77" s="250">
        <v>-32585.15</v>
      </c>
      <c r="G77" s="249">
        <v>0</v>
      </c>
      <c r="H77" s="249">
        <v>0</v>
      </c>
      <c r="I77" s="249">
        <v>0</v>
      </c>
      <c r="J77" s="249">
        <v>0</v>
      </c>
      <c r="K77" s="250">
        <v>-32585.15</v>
      </c>
      <c r="L77" s="249">
        <v>0</v>
      </c>
    </row>
    <row r="78" spans="1:12" ht="12" customHeight="1" thickBot="1">
      <c r="A78" s="248" t="s">
        <v>672</v>
      </c>
      <c r="B78" s="248" t="s">
        <v>530</v>
      </c>
      <c r="C78" s="249">
        <v>100000</v>
      </c>
      <c r="D78" s="250">
        <v>4500</v>
      </c>
      <c r="E78" s="249">
        <v>30</v>
      </c>
      <c r="F78" s="249">
        <v>0</v>
      </c>
      <c r="G78" s="249">
        <v>0</v>
      </c>
      <c r="H78" s="249">
        <v>0</v>
      </c>
      <c r="I78" s="249">
        <v>0</v>
      </c>
      <c r="J78" s="249">
        <v>0</v>
      </c>
      <c r="K78" s="249">
        <v>0</v>
      </c>
      <c r="L78" s="249">
        <v>0</v>
      </c>
    </row>
    <row r="79" spans="1:12" ht="12" customHeight="1" thickBot="1">
      <c r="A79" s="248" t="s">
        <v>538</v>
      </c>
      <c r="B79" s="248" t="s">
        <v>530</v>
      </c>
      <c r="C79" s="249">
        <v>28971</v>
      </c>
      <c r="D79" s="250">
        <v>49302.12</v>
      </c>
      <c r="E79" s="250">
        <v>12202.59</v>
      </c>
      <c r="F79" s="249">
        <v>0</v>
      </c>
      <c r="G79" s="249">
        <v>0</v>
      </c>
      <c r="H79" s="250">
        <v>8673.92</v>
      </c>
      <c r="I79" s="249">
        <v>0</v>
      </c>
      <c r="J79" s="249">
        <v>0</v>
      </c>
      <c r="K79" s="250">
        <v>8673.92</v>
      </c>
      <c r="L79" s="250">
        <v>8100.3</v>
      </c>
    </row>
    <row r="80" spans="1:12" ht="12" customHeight="1" thickBot="1">
      <c r="A80" s="248" t="s">
        <v>540</v>
      </c>
      <c r="B80" s="248" t="s">
        <v>530</v>
      </c>
      <c r="C80" s="249">
        <v>41540</v>
      </c>
      <c r="D80" s="250">
        <v>60663.12</v>
      </c>
      <c r="E80" s="250">
        <v>8810.63</v>
      </c>
      <c r="F80" s="249">
        <v>0</v>
      </c>
      <c r="G80" s="249">
        <v>0</v>
      </c>
      <c r="H80" s="250">
        <v>6044.07</v>
      </c>
      <c r="I80" s="249">
        <v>0</v>
      </c>
      <c r="J80" s="249">
        <v>0</v>
      </c>
      <c r="K80" s="250">
        <v>6044.07</v>
      </c>
      <c r="L80" s="250">
        <v>4735.56</v>
      </c>
    </row>
    <row r="81" spans="1:12" ht="12" customHeight="1" thickBot="1">
      <c r="A81" s="248" t="s">
        <v>540</v>
      </c>
      <c r="B81" s="248" t="s">
        <v>533</v>
      </c>
      <c r="C81" s="249">
        <v>7815</v>
      </c>
      <c r="D81" s="250">
        <v>6394.47</v>
      </c>
      <c r="E81" s="250">
        <v>1657.56</v>
      </c>
      <c r="F81" s="250">
        <v>-4736.91</v>
      </c>
      <c r="G81" s="249">
        <v>0</v>
      </c>
      <c r="H81" s="249">
        <v>0</v>
      </c>
      <c r="I81" s="249">
        <v>0</v>
      </c>
      <c r="J81" s="249">
        <v>0</v>
      </c>
      <c r="K81" s="250">
        <v>-4736.91</v>
      </c>
      <c r="L81" s="249">
        <v>890.91</v>
      </c>
    </row>
    <row r="82" spans="1:12" ht="12" customHeight="1" thickBot="1">
      <c r="A82" s="248" t="s">
        <v>542</v>
      </c>
      <c r="B82" s="248" t="s">
        <v>530</v>
      </c>
      <c r="C82" s="249">
        <v>15723</v>
      </c>
      <c r="D82" s="250">
        <v>24016.8</v>
      </c>
      <c r="E82" s="250">
        <v>1838.02</v>
      </c>
      <c r="F82" s="249">
        <v>0</v>
      </c>
      <c r="G82" s="249">
        <v>0</v>
      </c>
      <c r="H82" s="249">
        <v>265.72</v>
      </c>
      <c r="I82" s="249">
        <v>0</v>
      </c>
      <c r="J82" s="249">
        <v>0</v>
      </c>
      <c r="K82" s="249">
        <v>265.72</v>
      </c>
      <c r="L82" s="249">
        <v>-457.54</v>
      </c>
    </row>
    <row r="83" spans="1:12" ht="12" customHeight="1" thickBot="1">
      <c r="A83" s="248" t="s">
        <v>544</v>
      </c>
      <c r="B83" s="248" t="s">
        <v>530</v>
      </c>
      <c r="C83" s="249">
        <v>30499</v>
      </c>
      <c r="D83" s="250">
        <v>46768.75</v>
      </c>
      <c r="E83" s="250">
        <v>6618.28</v>
      </c>
      <c r="F83" s="249">
        <v>0</v>
      </c>
      <c r="G83" s="249">
        <v>0</v>
      </c>
      <c r="H83" s="250">
        <v>4071.61</v>
      </c>
      <c r="I83" s="249">
        <v>0</v>
      </c>
      <c r="J83" s="249">
        <v>0</v>
      </c>
      <c r="K83" s="250">
        <v>4071.61</v>
      </c>
      <c r="L83" s="250">
        <v>2995</v>
      </c>
    </row>
    <row r="84" spans="1:12" ht="12" customHeight="1" thickBot="1">
      <c r="A84" s="248" t="s">
        <v>544</v>
      </c>
      <c r="B84" s="248" t="s">
        <v>533</v>
      </c>
      <c r="C84" s="249">
        <v>1708</v>
      </c>
      <c r="D84" s="250">
        <v>1587.8</v>
      </c>
      <c r="E84" s="249">
        <v>370.64</v>
      </c>
      <c r="F84" s="250">
        <v>-1217.16</v>
      </c>
      <c r="G84" s="249">
        <v>0</v>
      </c>
      <c r="H84" s="249">
        <v>0</v>
      </c>
      <c r="I84" s="249">
        <v>0</v>
      </c>
      <c r="J84" s="249">
        <v>0</v>
      </c>
      <c r="K84" s="250">
        <v>-1217.16</v>
      </c>
      <c r="L84" s="249">
        <v>167.73</v>
      </c>
    </row>
    <row r="85" spans="1:12" ht="12" customHeight="1" thickBot="1">
      <c r="A85" s="248" t="s">
        <v>546</v>
      </c>
      <c r="B85" s="248" t="s">
        <v>530</v>
      </c>
      <c r="C85" s="249">
        <v>17198</v>
      </c>
      <c r="D85" s="250">
        <v>28692.21</v>
      </c>
      <c r="E85" s="250">
        <v>7727.06</v>
      </c>
      <c r="F85" s="249">
        <v>0</v>
      </c>
      <c r="G85" s="249">
        <v>0</v>
      </c>
      <c r="H85" s="250">
        <v>4130.96</v>
      </c>
      <c r="I85" s="249">
        <v>0</v>
      </c>
      <c r="J85" s="249">
        <v>0</v>
      </c>
      <c r="K85" s="250">
        <v>4130.96</v>
      </c>
      <c r="L85" s="250">
        <v>3971.02</v>
      </c>
    </row>
    <row r="86" spans="1:12" ht="12" customHeight="1" thickBot="1">
      <c r="A86" s="248" t="s">
        <v>546</v>
      </c>
      <c r="B86" s="248" t="s">
        <v>533</v>
      </c>
      <c r="C86" s="249">
        <v>1000</v>
      </c>
      <c r="D86" s="250">
        <v>1055.25</v>
      </c>
      <c r="E86" s="249">
        <v>449.3</v>
      </c>
      <c r="F86" s="249">
        <v>-605.95</v>
      </c>
      <c r="G86" s="249">
        <v>0</v>
      </c>
      <c r="H86" s="249">
        <v>0</v>
      </c>
      <c r="I86" s="249">
        <v>0</v>
      </c>
      <c r="J86" s="249">
        <v>0</v>
      </c>
      <c r="K86" s="249">
        <v>-605.95</v>
      </c>
      <c r="L86" s="249">
        <v>230.9</v>
      </c>
    </row>
    <row r="87" spans="1:12" ht="12" customHeight="1" thickBot="1">
      <c r="A87" s="248" t="s">
        <v>554</v>
      </c>
      <c r="B87" s="248" t="s">
        <v>530</v>
      </c>
      <c r="C87" s="249">
        <v>10000</v>
      </c>
      <c r="D87" s="250">
        <v>7780</v>
      </c>
      <c r="E87" s="250">
        <v>3041</v>
      </c>
      <c r="F87" s="249">
        <v>0</v>
      </c>
      <c r="G87" s="249">
        <v>0</v>
      </c>
      <c r="H87" s="250">
        <v>1178</v>
      </c>
      <c r="I87" s="249">
        <v>0</v>
      </c>
      <c r="J87" s="249">
        <v>0</v>
      </c>
      <c r="K87" s="250">
        <v>1178</v>
      </c>
      <c r="L87" s="249">
        <v>872</v>
      </c>
    </row>
    <row r="88" spans="1:12" ht="12" customHeight="1" thickBot="1">
      <c r="A88" s="248" t="s">
        <v>554</v>
      </c>
      <c r="B88" s="248" t="s">
        <v>533</v>
      </c>
      <c r="C88" s="249">
        <v>14511</v>
      </c>
      <c r="D88" s="250">
        <v>13684.76</v>
      </c>
      <c r="E88" s="250">
        <v>4412.8</v>
      </c>
      <c r="F88" s="250">
        <v>-9271.96</v>
      </c>
      <c r="G88" s="249">
        <v>0</v>
      </c>
      <c r="H88" s="249">
        <v>0</v>
      </c>
      <c r="I88" s="249">
        <v>0</v>
      </c>
      <c r="J88" s="249">
        <v>0</v>
      </c>
      <c r="K88" s="250">
        <v>-9271.96</v>
      </c>
      <c r="L88" s="250">
        <v>1265.36</v>
      </c>
    </row>
    <row r="89" spans="1:12" ht="12" customHeight="1" thickBot="1">
      <c r="A89" s="248" t="s">
        <v>556</v>
      </c>
      <c r="B89" s="248" t="s">
        <v>533</v>
      </c>
      <c r="C89" s="249">
        <v>1000</v>
      </c>
      <c r="D89" s="250">
        <v>1618.05</v>
      </c>
      <c r="E89" s="249">
        <v>301</v>
      </c>
      <c r="F89" s="250">
        <v>-1317.05</v>
      </c>
      <c r="G89" s="249">
        <v>0</v>
      </c>
      <c r="H89" s="249">
        <v>0</v>
      </c>
      <c r="I89" s="249">
        <v>0</v>
      </c>
      <c r="J89" s="249">
        <v>0</v>
      </c>
      <c r="K89" s="250">
        <v>-1317.05</v>
      </c>
      <c r="L89" s="249">
        <v>8.4</v>
      </c>
    </row>
    <row r="90" spans="1:12" ht="12" customHeight="1" thickBot="1">
      <c r="A90" s="248" t="s">
        <v>556</v>
      </c>
      <c r="B90" s="248" t="s">
        <v>530</v>
      </c>
      <c r="C90" s="249">
        <v>40723</v>
      </c>
      <c r="D90" s="250">
        <v>31540.41</v>
      </c>
      <c r="E90" s="250">
        <v>12257.62</v>
      </c>
      <c r="F90" s="249">
        <v>0</v>
      </c>
      <c r="G90" s="249">
        <v>0</v>
      </c>
      <c r="H90" s="249">
        <v>419.44</v>
      </c>
      <c r="I90" s="249">
        <v>0</v>
      </c>
      <c r="J90" s="249">
        <v>0</v>
      </c>
      <c r="K90" s="249">
        <v>419.44</v>
      </c>
      <c r="L90" s="249">
        <v>342.07</v>
      </c>
    </row>
    <row r="91" spans="1:12" ht="12" customHeight="1" thickBot="1">
      <c r="A91" s="248" t="s">
        <v>558</v>
      </c>
      <c r="B91" s="248" t="s">
        <v>533</v>
      </c>
      <c r="C91" s="249">
        <v>5258</v>
      </c>
      <c r="D91" s="250">
        <v>4586.95</v>
      </c>
      <c r="E91" s="250">
        <v>1866.06</v>
      </c>
      <c r="F91" s="250">
        <v>-2720.89</v>
      </c>
      <c r="G91" s="249">
        <v>0</v>
      </c>
      <c r="H91" s="249">
        <v>0</v>
      </c>
      <c r="I91" s="249">
        <v>0</v>
      </c>
      <c r="J91" s="249">
        <v>0</v>
      </c>
      <c r="K91" s="250">
        <v>-2720.89</v>
      </c>
      <c r="L91" s="249">
        <v>300.23</v>
      </c>
    </row>
    <row r="92" spans="1:12" ht="12" customHeight="1" thickBot="1">
      <c r="A92" s="248" t="s">
        <v>558</v>
      </c>
      <c r="B92" s="248" t="s">
        <v>530</v>
      </c>
      <c r="C92" s="249">
        <v>13000</v>
      </c>
      <c r="D92" s="250">
        <v>11744</v>
      </c>
      <c r="E92" s="250">
        <v>4613.7</v>
      </c>
      <c r="F92" s="249">
        <v>0</v>
      </c>
      <c r="G92" s="249">
        <v>0</v>
      </c>
      <c r="H92" s="250">
        <v>1285.7</v>
      </c>
      <c r="I92" s="249">
        <v>0</v>
      </c>
      <c r="J92" s="249">
        <v>0</v>
      </c>
      <c r="K92" s="250">
        <v>1285.7</v>
      </c>
      <c r="L92" s="249">
        <v>742.3</v>
      </c>
    </row>
    <row r="93" spans="1:12" ht="12" customHeight="1" thickBot="1">
      <c r="A93" s="248" t="s">
        <v>674</v>
      </c>
      <c r="B93" s="248" t="s">
        <v>533</v>
      </c>
      <c r="C93" s="249">
        <v>2000</v>
      </c>
      <c r="D93" s="250">
        <v>1407</v>
      </c>
      <c r="E93" s="249">
        <v>0</v>
      </c>
      <c r="F93" s="250">
        <v>-1407</v>
      </c>
      <c r="G93" s="249">
        <v>0</v>
      </c>
      <c r="H93" s="249">
        <v>0</v>
      </c>
      <c r="I93" s="249">
        <v>0</v>
      </c>
      <c r="J93" s="249">
        <v>0</v>
      </c>
      <c r="K93" s="250">
        <v>-1407</v>
      </c>
      <c r="L93" s="249">
        <v>0</v>
      </c>
    </row>
    <row r="94" spans="1:12" ht="12" customHeight="1" thickBot="1">
      <c r="A94" s="248" t="s">
        <v>576</v>
      </c>
      <c r="B94" s="248" t="s">
        <v>533</v>
      </c>
      <c r="C94" s="249">
        <v>10519</v>
      </c>
      <c r="D94" s="250">
        <v>32854.92</v>
      </c>
      <c r="E94" s="250">
        <v>6528.09</v>
      </c>
      <c r="F94" s="250">
        <v>-26326.83</v>
      </c>
      <c r="G94" s="249">
        <v>0</v>
      </c>
      <c r="H94" s="249">
        <v>0</v>
      </c>
      <c r="I94" s="249">
        <v>0</v>
      </c>
      <c r="J94" s="249">
        <v>0</v>
      </c>
      <c r="K94" s="250">
        <v>-26326.83</v>
      </c>
      <c r="L94" s="249">
        <v>0</v>
      </c>
    </row>
    <row r="95" spans="1:12" ht="12" customHeight="1" thickBot="1">
      <c r="A95" s="248" t="s">
        <v>675</v>
      </c>
      <c r="B95" s="248" t="s">
        <v>530</v>
      </c>
      <c r="C95" s="249">
        <v>2000</v>
      </c>
      <c r="D95" s="250">
        <v>2579.12</v>
      </c>
      <c r="E95" s="250">
        <v>1001.8</v>
      </c>
      <c r="F95" s="249">
        <v>0</v>
      </c>
      <c r="G95" s="249">
        <v>0</v>
      </c>
      <c r="H95" s="249">
        <v>1.8</v>
      </c>
      <c r="I95" s="249">
        <v>0</v>
      </c>
      <c r="J95" s="249">
        <v>0</v>
      </c>
      <c r="K95" s="249">
        <v>1.8</v>
      </c>
      <c r="L95" s="249">
        <v>0</v>
      </c>
    </row>
    <row r="96" spans="1:12" ht="12" customHeight="1" thickBot="1">
      <c r="A96" s="248" t="s">
        <v>582</v>
      </c>
      <c r="B96" s="248" t="s">
        <v>530</v>
      </c>
      <c r="C96" s="249">
        <v>31351</v>
      </c>
      <c r="D96" s="250">
        <v>32486.1</v>
      </c>
      <c r="E96" s="250">
        <v>1410.8</v>
      </c>
      <c r="F96" s="249">
        <v>0</v>
      </c>
      <c r="G96" s="249">
        <v>0</v>
      </c>
      <c r="H96" s="249">
        <v>-877.82</v>
      </c>
      <c r="I96" s="249">
        <v>0</v>
      </c>
      <c r="J96" s="249">
        <v>0</v>
      </c>
      <c r="K96" s="249">
        <v>-877.82</v>
      </c>
      <c r="L96" s="249">
        <v>-125.4</v>
      </c>
    </row>
    <row r="97" spans="1:12" ht="12" customHeight="1" thickBot="1">
      <c r="A97" s="248" t="s">
        <v>584</v>
      </c>
      <c r="B97" s="248" t="s">
        <v>533</v>
      </c>
      <c r="C97" s="249">
        <v>21</v>
      </c>
      <c r="D97" s="250">
        <v>52617.79</v>
      </c>
      <c r="E97" s="250">
        <v>23923.23</v>
      </c>
      <c r="F97" s="250">
        <v>-28694.56</v>
      </c>
      <c r="G97" s="249">
        <v>0</v>
      </c>
      <c r="H97" s="249">
        <v>0</v>
      </c>
      <c r="I97" s="249">
        <v>0</v>
      </c>
      <c r="J97" s="249">
        <v>0</v>
      </c>
      <c r="K97" s="250">
        <v>-28694.56</v>
      </c>
      <c r="L97" s="249">
        <v>0</v>
      </c>
    </row>
    <row r="98" spans="1:12" ht="12" customHeight="1" thickBot="1">
      <c r="A98" s="248" t="s">
        <v>588</v>
      </c>
      <c r="B98" s="248" t="s">
        <v>533</v>
      </c>
      <c r="C98" s="249">
        <v>141593</v>
      </c>
      <c r="D98" s="250">
        <v>141593</v>
      </c>
      <c r="E98" s="250">
        <v>93720.41</v>
      </c>
      <c r="F98" s="250">
        <v>-47872.59</v>
      </c>
      <c r="G98" s="249">
        <v>0</v>
      </c>
      <c r="H98" s="249">
        <v>0</v>
      </c>
      <c r="I98" s="249">
        <v>0</v>
      </c>
      <c r="J98" s="249">
        <v>0</v>
      </c>
      <c r="K98" s="250">
        <v>-47872.59</v>
      </c>
      <c r="L98" s="250">
        <v>-2860.18</v>
      </c>
    </row>
    <row r="99" spans="1:12" ht="12" customHeight="1" thickBot="1">
      <c r="A99" s="248" t="s">
        <v>588</v>
      </c>
      <c r="B99" s="248" t="s">
        <v>530</v>
      </c>
      <c r="C99" s="249">
        <v>246440</v>
      </c>
      <c r="D99" s="250">
        <v>246440</v>
      </c>
      <c r="E99" s="250">
        <v>163118.64</v>
      </c>
      <c r="F99" s="249">
        <v>0</v>
      </c>
      <c r="G99" s="249">
        <v>0</v>
      </c>
      <c r="H99" s="250">
        <v>-20824.18</v>
      </c>
      <c r="I99" s="249">
        <v>0</v>
      </c>
      <c r="J99" s="249">
        <v>0</v>
      </c>
      <c r="K99" s="250">
        <v>-20824.18</v>
      </c>
      <c r="L99" s="250">
        <v>-4978.08</v>
      </c>
    </row>
    <row r="100" spans="1:12" ht="12" customHeight="1" thickBot="1">
      <c r="A100" s="248" t="s">
        <v>598</v>
      </c>
      <c r="B100" s="248" t="s">
        <v>530</v>
      </c>
      <c r="C100" s="249">
        <v>37883</v>
      </c>
      <c r="D100" s="250">
        <v>19473.43</v>
      </c>
      <c r="E100" s="250">
        <v>2170.7</v>
      </c>
      <c r="F100" s="249">
        <v>0</v>
      </c>
      <c r="G100" s="249">
        <v>0</v>
      </c>
      <c r="H100" s="250">
        <v>1519.11</v>
      </c>
      <c r="I100" s="249">
        <v>0</v>
      </c>
      <c r="J100" s="249">
        <v>0</v>
      </c>
      <c r="K100" s="250">
        <v>1519.11</v>
      </c>
      <c r="L100" s="250">
        <v>1223.62</v>
      </c>
    </row>
    <row r="101" spans="1:12" ht="12" customHeight="1" thickBot="1">
      <c r="A101" s="248" t="s">
        <v>600</v>
      </c>
      <c r="B101" s="248" t="s">
        <v>530</v>
      </c>
      <c r="C101" s="249">
        <v>12395</v>
      </c>
      <c r="D101" s="250">
        <v>4410.5</v>
      </c>
      <c r="E101" s="249">
        <v>102.88</v>
      </c>
      <c r="F101" s="249">
        <v>0</v>
      </c>
      <c r="G101" s="249">
        <v>0</v>
      </c>
      <c r="H101" s="249">
        <v>3.72</v>
      </c>
      <c r="I101" s="249">
        <v>0</v>
      </c>
      <c r="J101" s="249">
        <v>0</v>
      </c>
      <c r="K101" s="249">
        <v>3.72</v>
      </c>
      <c r="L101" s="249">
        <v>-1.24</v>
      </c>
    </row>
    <row r="102" spans="1:12" ht="12" customHeight="1" thickBot="1">
      <c r="A102" s="248" t="s">
        <v>600</v>
      </c>
      <c r="B102" s="248" t="s">
        <v>533</v>
      </c>
      <c r="C102" s="249">
        <v>16020</v>
      </c>
      <c r="D102" s="250">
        <v>7469.99</v>
      </c>
      <c r="E102" s="249">
        <v>132.97</v>
      </c>
      <c r="F102" s="250">
        <v>-7337.02</v>
      </c>
      <c r="G102" s="249">
        <v>0</v>
      </c>
      <c r="H102" s="249">
        <v>0</v>
      </c>
      <c r="I102" s="249">
        <v>0</v>
      </c>
      <c r="J102" s="249">
        <v>0</v>
      </c>
      <c r="K102" s="250">
        <v>-7337.02</v>
      </c>
      <c r="L102" s="249">
        <v>-1.6</v>
      </c>
    </row>
    <row r="103" spans="1:12" ht="12" customHeight="1" thickBot="1">
      <c r="A103" s="248" t="s">
        <v>602</v>
      </c>
      <c r="B103" s="248" t="s">
        <v>533</v>
      </c>
      <c r="C103" s="249">
        <v>23916</v>
      </c>
      <c r="D103" s="250">
        <v>18599.6</v>
      </c>
      <c r="E103" s="250">
        <v>1530.62</v>
      </c>
      <c r="F103" s="250">
        <v>-17068.98</v>
      </c>
      <c r="G103" s="249">
        <v>0</v>
      </c>
      <c r="H103" s="249">
        <v>0</v>
      </c>
      <c r="I103" s="249">
        <v>0</v>
      </c>
      <c r="J103" s="249">
        <v>0</v>
      </c>
      <c r="K103" s="250">
        <v>-17068.98</v>
      </c>
      <c r="L103" s="249">
        <v>968.59</v>
      </c>
    </row>
    <row r="104" spans="1:12" ht="12" customHeight="1" thickBot="1">
      <c r="A104" s="248" t="s">
        <v>602</v>
      </c>
      <c r="B104" s="248" t="s">
        <v>530</v>
      </c>
      <c r="C104" s="249">
        <v>10000</v>
      </c>
      <c r="D104" s="250">
        <v>2365</v>
      </c>
      <c r="E104" s="249">
        <v>640</v>
      </c>
      <c r="F104" s="249">
        <v>0</v>
      </c>
      <c r="G104" s="249">
        <v>0</v>
      </c>
      <c r="H104" s="249">
        <v>456</v>
      </c>
      <c r="I104" s="249">
        <v>0</v>
      </c>
      <c r="J104" s="249">
        <v>0</v>
      </c>
      <c r="K104" s="249">
        <v>456</v>
      </c>
      <c r="L104" s="249">
        <v>405</v>
      </c>
    </row>
    <row r="105" spans="1:12" ht="12" customHeight="1" thickBot="1">
      <c r="A105" s="248" t="s">
        <v>606</v>
      </c>
      <c r="B105" s="248" t="s">
        <v>533</v>
      </c>
      <c r="C105" s="249">
        <v>1091</v>
      </c>
      <c r="D105" s="250">
        <v>2081.53</v>
      </c>
      <c r="E105" s="249">
        <v>945.24</v>
      </c>
      <c r="F105" s="250">
        <v>-1136.29</v>
      </c>
      <c r="G105" s="249">
        <v>0</v>
      </c>
      <c r="H105" s="249">
        <v>0</v>
      </c>
      <c r="I105" s="249">
        <v>0</v>
      </c>
      <c r="J105" s="249">
        <v>0</v>
      </c>
      <c r="K105" s="250">
        <v>-1136.29</v>
      </c>
      <c r="L105" s="249">
        <v>7.09</v>
      </c>
    </row>
    <row r="106" spans="1:12" ht="12" customHeight="1" thickBot="1">
      <c r="A106" s="248" t="s">
        <v>606</v>
      </c>
      <c r="B106" s="248" t="s">
        <v>530</v>
      </c>
      <c r="C106" s="249">
        <v>85000</v>
      </c>
      <c r="D106" s="250">
        <v>91953.14</v>
      </c>
      <c r="E106" s="250">
        <v>73644</v>
      </c>
      <c r="F106" s="249">
        <v>0</v>
      </c>
      <c r="G106" s="249">
        <v>0</v>
      </c>
      <c r="H106" s="250">
        <v>-1819</v>
      </c>
      <c r="I106" s="249">
        <v>0</v>
      </c>
      <c r="J106" s="249">
        <v>0</v>
      </c>
      <c r="K106" s="250">
        <v>-1819</v>
      </c>
      <c r="L106" s="249">
        <v>552.5</v>
      </c>
    </row>
    <row r="107" spans="1:12" ht="12" customHeight="1" thickBot="1">
      <c r="A107" s="314" t="s">
        <v>130</v>
      </c>
      <c r="B107" s="315"/>
      <c r="C107" s="315"/>
      <c r="D107" s="315"/>
      <c r="E107" s="315"/>
      <c r="F107" s="315"/>
      <c r="G107" s="315"/>
      <c r="H107" s="315"/>
      <c r="I107" s="315"/>
      <c r="J107" s="315"/>
      <c r="K107" s="315"/>
      <c r="L107" s="316"/>
    </row>
    <row r="108" spans="1:12" ht="12" customHeight="1" thickBot="1">
      <c r="A108" s="248" t="s">
        <v>629</v>
      </c>
      <c r="B108" s="248" t="s">
        <v>530</v>
      </c>
      <c r="C108" s="249">
        <v>20000</v>
      </c>
      <c r="D108" s="250">
        <v>9395.32</v>
      </c>
      <c r="E108" s="250">
        <v>10000</v>
      </c>
      <c r="F108" s="249">
        <v>0</v>
      </c>
      <c r="G108" s="249">
        <v>0</v>
      </c>
      <c r="H108" s="249">
        <v>-122.93</v>
      </c>
      <c r="I108" s="249">
        <v>0</v>
      </c>
      <c r="J108" s="249">
        <v>0</v>
      </c>
      <c r="K108" s="249">
        <v>-122.93</v>
      </c>
      <c r="L108" s="249">
        <v>-120.93</v>
      </c>
    </row>
    <row r="109" spans="1:12" ht="12" customHeight="1" thickBot="1">
      <c r="A109" s="248" t="s">
        <v>630</v>
      </c>
      <c r="B109" s="248" t="s">
        <v>530</v>
      </c>
      <c r="C109" s="249">
        <v>20266</v>
      </c>
      <c r="D109" s="250">
        <v>7438.66</v>
      </c>
      <c r="E109" s="250">
        <v>9879.68</v>
      </c>
      <c r="F109" s="249">
        <v>0</v>
      </c>
      <c r="G109" s="249">
        <v>0</v>
      </c>
      <c r="H109" s="249">
        <v>50.67</v>
      </c>
      <c r="I109" s="249">
        <v>0</v>
      </c>
      <c r="J109" s="249">
        <v>0</v>
      </c>
      <c r="K109" s="249">
        <v>50.67</v>
      </c>
      <c r="L109" s="249">
        <v>0</v>
      </c>
    </row>
    <row r="110" spans="1:12" ht="12" customHeight="1" thickBot="1">
      <c r="A110" s="248" t="s">
        <v>630</v>
      </c>
      <c r="B110" s="248" t="s">
        <v>533</v>
      </c>
      <c r="C110" s="249">
        <v>42000</v>
      </c>
      <c r="D110" s="250">
        <v>8318.02</v>
      </c>
      <c r="E110" s="250">
        <v>20475</v>
      </c>
      <c r="F110" s="250">
        <v>12156.98</v>
      </c>
      <c r="G110" s="249">
        <v>0</v>
      </c>
      <c r="H110" s="249">
        <v>0</v>
      </c>
      <c r="I110" s="249">
        <v>0</v>
      </c>
      <c r="J110" s="249">
        <v>0</v>
      </c>
      <c r="K110" s="250">
        <v>12156.98</v>
      </c>
      <c r="L110" s="249">
        <v>0</v>
      </c>
    </row>
    <row r="111" spans="1:12" ht="12" customHeight="1" thickBot="1">
      <c r="A111" s="248" t="s">
        <v>631</v>
      </c>
      <c r="B111" s="248" t="s">
        <v>530</v>
      </c>
      <c r="C111" s="249">
        <v>23000</v>
      </c>
      <c r="D111" s="250">
        <v>9261.63</v>
      </c>
      <c r="E111" s="250">
        <v>11021.6</v>
      </c>
      <c r="F111" s="249">
        <v>0</v>
      </c>
      <c r="G111" s="249">
        <v>0</v>
      </c>
      <c r="H111" s="249">
        <v>-64.4</v>
      </c>
      <c r="I111" s="249">
        <v>0</v>
      </c>
      <c r="J111" s="249">
        <v>0</v>
      </c>
      <c r="K111" s="249">
        <v>-64.4</v>
      </c>
      <c r="L111" s="249">
        <v>0</v>
      </c>
    </row>
    <row r="112" spans="1:12" ht="12" customHeight="1" thickBot="1">
      <c r="A112" s="248" t="s">
        <v>631</v>
      </c>
      <c r="B112" s="248" t="s">
        <v>533</v>
      </c>
      <c r="C112" s="249">
        <v>42000</v>
      </c>
      <c r="D112" s="250">
        <v>7903.17</v>
      </c>
      <c r="E112" s="250">
        <v>20126.4</v>
      </c>
      <c r="F112" s="250">
        <v>12223.23</v>
      </c>
      <c r="G112" s="249">
        <v>0</v>
      </c>
      <c r="H112" s="249">
        <v>0</v>
      </c>
      <c r="I112" s="249">
        <v>0</v>
      </c>
      <c r="J112" s="249">
        <v>0</v>
      </c>
      <c r="K112" s="250">
        <v>12223.23</v>
      </c>
      <c r="L112" s="249">
        <v>0</v>
      </c>
    </row>
    <row r="113" spans="1:12" ht="12" customHeight="1" thickBot="1">
      <c r="A113" s="248" t="s">
        <v>632</v>
      </c>
      <c r="B113" s="248" t="s">
        <v>530</v>
      </c>
      <c r="C113" s="249">
        <v>61000</v>
      </c>
      <c r="D113" s="250">
        <v>24238.42</v>
      </c>
      <c r="E113" s="250">
        <v>29822.9</v>
      </c>
      <c r="F113" s="249">
        <v>0</v>
      </c>
      <c r="G113" s="249">
        <v>0</v>
      </c>
      <c r="H113" s="249">
        <v>640.5</v>
      </c>
      <c r="I113" s="249">
        <v>0</v>
      </c>
      <c r="J113" s="249">
        <v>0</v>
      </c>
      <c r="K113" s="249">
        <v>640.5</v>
      </c>
      <c r="L113" s="249">
        <v>542.9</v>
      </c>
    </row>
    <row r="114" spans="1:12" ht="12" customHeight="1" thickBot="1">
      <c r="A114" s="248" t="s">
        <v>632</v>
      </c>
      <c r="B114" s="248" t="s">
        <v>533</v>
      </c>
      <c r="C114" s="249">
        <v>42000</v>
      </c>
      <c r="D114" s="250">
        <v>7937.97</v>
      </c>
      <c r="E114" s="250">
        <v>20533.8</v>
      </c>
      <c r="F114" s="250">
        <v>12595.83</v>
      </c>
      <c r="G114" s="249">
        <v>0</v>
      </c>
      <c r="H114" s="249">
        <v>0</v>
      </c>
      <c r="I114" s="249">
        <v>0</v>
      </c>
      <c r="J114" s="249">
        <v>0</v>
      </c>
      <c r="K114" s="250">
        <v>12595.83</v>
      </c>
      <c r="L114" s="249">
        <v>373.8</v>
      </c>
    </row>
    <row r="115" spans="1:12" ht="12" customHeight="1" thickBot="1">
      <c r="A115" s="248" t="s">
        <v>633</v>
      </c>
      <c r="B115" s="248" t="s">
        <v>530</v>
      </c>
      <c r="C115" s="249">
        <v>5000</v>
      </c>
      <c r="D115" s="250">
        <v>2361.84</v>
      </c>
      <c r="E115" s="250">
        <v>2877.5</v>
      </c>
      <c r="F115" s="249">
        <v>0</v>
      </c>
      <c r="G115" s="249">
        <v>0</v>
      </c>
      <c r="H115" s="249">
        <v>-2.5</v>
      </c>
      <c r="I115" s="249">
        <v>0</v>
      </c>
      <c r="J115" s="249">
        <v>0</v>
      </c>
      <c r="K115" s="249">
        <v>-2.5</v>
      </c>
      <c r="L115" s="249">
        <v>0.5</v>
      </c>
    </row>
    <row r="116" spans="1:12" ht="12" customHeight="1" thickBot="1">
      <c r="A116" s="248" t="s">
        <v>633</v>
      </c>
      <c r="B116" s="248" t="s">
        <v>533</v>
      </c>
      <c r="C116" s="249">
        <v>57000</v>
      </c>
      <c r="D116" s="250">
        <v>13569.21</v>
      </c>
      <c r="E116" s="250">
        <v>32803.5</v>
      </c>
      <c r="F116" s="250">
        <v>19234.29</v>
      </c>
      <c r="G116" s="249">
        <v>0</v>
      </c>
      <c r="H116" s="249">
        <v>0</v>
      </c>
      <c r="I116" s="249">
        <v>0</v>
      </c>
      <c r="J116" s="249">
        <v>0</v>
      </c>
      <c r="K116" s="250">
        <v>19234.29</v>
      </c>
      <c r="L116" s="249">
        <v>5.7</v>
      </c>
    </row>
    <row r="117" spans="1:12" ht="12" customHeight="1" thickBot="1">
      <c r="A117" s="248" t="s">
        <v>634</v>
      </c>
      <c r="B117" s="248" t="s">
        <v>530</v>
      </c>
      <c r="C117" s="249">
        <v>145296</v>
      </c>
      <c r="D117" s="250">
        <v>73375.53</v>
      </c>
      <c r="E117" s="250">
        <v>96650.9</v>
      </c>
      <c r="F117" s="249">
        <v>0</v>
      </c>
      <c r="G117" s="249">
        <v>0</v>
      </c>
      <c r="H117" s="249">
        <v>58.12</v>
      </c>
      <c r="I117" s="249">
        <v>0</v>
      </c>
      <c r="J117" s="249">
        <v>0</v>
      </c>
      <c r="K117" s="249">
        <v>58.12</v>
      </c>
      <c r="L117" s="250">
        <v>1031.6</v>
      </c>
    </row>
    <row r="118" spans="1:12" ht="12" customHeight="1" thickBot="1">
      <c r="A118" s="248" t="s">
        <v>634</v>
      </c>
      <c r="B118" s="248" t="s">
        <v>533</v>
      </c>
      <c r="C118" s="249">
        <v>60000</v>
      </c>
      <c r="D118" s="250">
        <v>21751.86</v>
      </c>
      <c r="E118" s="250">
        <v>39912</v>
      </c>
      <c r="F118" s="250">
        <v>18160.14</v>
      </c>
      <c r="G118" s="249">
        <v>0</v>
      </c>
      <c r="H118" s="249">
        <v>0</v>
      </c>
      <c r="I118" s="249">
        <v>0</v>
      </c>
      <c r="J118" s="249">
        <v>0</v>
      </c>
      <c r="K118" s="250">
        <v>18160.14</v>
      </c>
      <c r="L118" s="249">
        <v>426</v>
      </c>
    </row>
    <row r="119" spans="1:12" ht="12" customHeight="1" thickBot="1">
      <c r="A119" s="248" t="s">
        <v>635</v>
      </c>
      <c r="B119" s="248" t="s">
        <v>533</v>
      </c>
      <c r="C119" s="249">
        <v>42500</v>
      </c>
      <c r="D119" s="250">
        <v>12110.5</v>
      </c>
      <c r="E119" s="250">
        <v>28351.75</v>
      </c>
      <c r="F119" s="250">
        <v>16241.25</v>
      </c>
      <c r="G119" s="249">
        <v>0</v>
      </c>
      <c r="H119" s="249">
        <v>0</v>
      </c>
      <c r="I119" s="249">
        <v>0</v>
      </c>
      <c r="J119" s="249">
        <v>0</v>
      </c>
      <c r="K119" s="250">
        <v>16241.25</v>
      </c>
      <c r="L119" s="249">
        <v>233.75</v>
      </c>
    </row>
    <row r="120" spans="1:12" ht="12" customHeight="1" thickBot="1">
      <c r="A120" s="248" t="s">
        <v>635</v>
      </c>
      <c r="B120" s="248" t="s">
        <v>530</v>
      </c>
      <c r="C120" s="249">
        <v>324348</v>
      </c>
      <c r="D120" s="250">
        <v>157026.72</v>
      </c>
      <c r="E120" s="250">
        <v>216372.55</v>
      </c>
      <c r="F120" s="249">
        <v>0</v>
      </c>
      <c r="G120" s="249">
        <v>0</v>
      </c>
      <c r="H120" s="250">
        <v>1816.35</v>
      </c>
      <c r="I120" s="249">
        <v>0</v>
      </c>
      <c r="J120" s="249">
        <v>0</v>
      </c>
      <c r="K120" s="250">
        <v>1816.35</v>
      </c>
      <c r="L120" s="250">
        <v>1783.91</v>
      </c>
    </row>
    <row r="121" spans="1:12" ht="12" customHeight="1" thickBot="1">
      <c r="A121" s="248" t="s">
        <v>636</v>
      </c>
      <c r="B121" s="248" t="s">
        <v>530</v>
      </c>
      <c r="C121" s="249">
        <v>64000</v>
      </c>
      <c r="D121" s="250">
        <v>30950.53</v>
      </c>
      <c r="E121" s="250">
        <v>41888</v>
      </c>
      <c r="F121" s="249">
        <v>0</v>
      </c>
      <c r="G121" s="249">
        <v>0</v>
      </c>
      <c r="H121" s="249">
        <v>-32</v>
      </c>
      <c r="I121" s="249">
        <v>0</v>
      </c>
      <c r="J121" s="249">
        <v>0</v>
      </c>
      <c r="K121" s="249">
        <v>-32</v>
      </c>
      <c r="L121" s="250">
        <v>-1120</v>
      </c>
    </row>
    <row r="122" spans="1:12" ht="12" customHeight="1" thickBot="1">
      <c r="A122" s="248" t="s">
        <v>637</v>
      </c>
      <c r="B122" s="248" t="s">
        <v>530</v>
      </c>
      <c r="C122" s="249">
        <v>99609</v>
      </c>
      <c r="D122" s="250">
        <v>63668.02</v>
      </c>
      <c r="E122" s="250">
        <v>75075.3</v>
      </c>
      <c r="F122" s="249">
        <v>0</v>
      </c>
      <c r="G122" s="249">
        <v>0</v>
      </c>
      <c r="H122" s="250">
        <v>2161.51</v>
      </c>
      <c r="I122" s="249">
        <v>0</v>
      </c>
      <c r="J122" s="249">
        <v>0</v>
      </c>
      <c r="K122" s="250">
        <v>2161.51</v>
      </c>
      <c r="L122" s="249">
        <v>9.96</v>
      </c>
    </row>
    <row r="123" spans="1:12" ht="12" customHeight="1" thickBot="1">
      <c r="A123" s="248" t="s">
        <v>638</v>
      </c>
      <c r="B123" s="248" t="s">
        <v>530</v>
      </c>
      <c r="C123" s="249">
        <v>144000</v>
      </c>
      <c r="D123" s="250">
        <v>106137.75</v>
      </c>
      <c r="E123" s="250">
        <v>120398.4</v>
      </c>
      <c r="F123" s="249">
        <v>0</v>
      </c>
      <c r="G123" s="249">
        <v>0</v>
      </c>
      <c r="H123" s="250">
        <v>1944</v>
      </c>
      <c r="I123" s="249">
        <v>0</v>
      </c>
      <c r="J123" s="249">
        <v>0</v>
      </c>
      <c r="K123" s="250">
        <v>1944</v>
      </c>
      <c r="L123" s="249">
        <v>0</v>
      </c>
    </row>
    <row r="124" spans="1:12" ht="12" customHeight="1" thickBot="1">
      <c r="A124" s="248" t="s">
        <v>639</v>
      </c>
      <c r="B124" s="248" t="s">
        <v>530</v>
      </c>
      <c r="C124" s="249">
        <v>20000</v>
      </c>
      <c r="D124" s="250">
        <v>17839.28</v>
      </c>
      <c r="E124" s="250">
        <v>18560</v>
      </c>
      <c r="F124" s="249">
        <v>0</v>
      </c>
      <c r="G124" s="249">
        <v>0</v>
      </c>
      <c r="H124" s="249">
        <v>500</v>
      </c>
      <c r="I124" s="249">
        <v>0</v>
      </c>
      <c r="J124" s="249">
        <v>0</v>
      </c>
      <c r="K124" s="249">
        <v>500</v>
      </c>
      <c r="L124" s="249">
        <v>160</v>
      </c>
    </row>
    <row r="125" spans="1:12" ht="12" customHeight="1" thickBot="1">
      <c r="A125" s="248" t="s">
        <v>640</v>
      </c>
      <c r="B125" s="248" t="s">
        <v>530</v>
      </c>
      <c r="C125" s="249">
        <v>12000</v>
      </c>
      <c r="D125" s="250">
        <v>10785.92</v>
      </c>
      <c r="E125" s="250">
        <v>10980</v>
      </c>
      <c r="F125" s="249">
        <v>0</v>
      </c>
      <c r="G125" s="249">
        <v>0</v>
      </c>
      <c r="H125" s="249">
        <v>78</v>
      </c>
      <c r="I125" s="249">
        <v>0</v>
      </c>
      <c r="J125" s="249">
        <v>0</v>
      </c>
      <c r="K125" s="249">
        <v>78</v>
      </c>
      <c r="L125" s="249">
        <v>60</v>
      </c>
    </row>
    <row r="126" spans="1:12" ht="12" customHeight="1" thickBot="1">
      <c r="A126" s="314" t="s">
        <v>676</v>
      </c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6"/>
    </row>
    <row r="127" spans="1:12" ht="12" customHeight="1" thickBot="1">
      <c r="A127" s="248" t="s">
        <v>677</v>
      </c>
      <c r="B127" s="248" t="s">
        <v>530</v>
      </c>
      <c r="C127" s="249">
        <v>1663</v>
      </c>
      <c r="D127" s="250">
        <v>8468.99</v>
      </c>
      <c r="E127" s="250">
        <v>9156.31</v>
      </c>
      <c r="F127" s="249">
        <v>0</v>
      </c>
      <c r="G127" s="249">
        <v>0</v>
      </c>
      <c r="H127" s="249">
        <v>809.55</v>
      </c>
      <c r="I127" s="249">
        <v>0</v>
      </c>
      <c r="J127" s="249">
        <v>0</v>
      </c>
      <c r="K127" s="249">
        <v>809.55</v>
      </c>
      <c r="L127" s="249">
        <v>921.97</v>
      </c>
    </row>
    <row r="128" spans="1:12" ht="12" customHeight="1" thickBot="1">
      <c r="A128" s="248" t="s">
        <v>678</v>
      </c>
      <c r="B128" s="248" t="s">
        <v>530</v>
      </c>
      <c r="C128" s="249">
        <v>101643</v>
      </c>
      <c r="D128" s="250">
        <v>2998.47</v>
      </c>
      <c r="E128" s="250">
        <v>3039.13</v>
      </c>
      <c r="F128" s="249">
        <v>0</v>
      </c>
      <c r="G128" s="249">
        <v>0</v>
      </c>
      <c r="H128" s="249">
        <v>10.17</v>
      </c>
      <c r="I128" s="249">
        <v>0</v>
      </c>
      <c r="J128" s="249">
        <v>0</v>
      </c>
      <c r="K128" s="249">
        <v>10.17</v>
      </c>
      <c r="L128" s="249">
        <v>-10.16</v>
      </c>
    </row>
    <row r="129" spans="1:12" ht="12" customHeight="1" thickBot="1">
      <c r="A129" s="248" t="s">
        <v>679</v>
      </c>
      <c r="B129" s="248" t="s">
        <v>530</v>
      </c>
      <c r="C129" s="249">
        <v>347</v>
      </c>
      <c r="D129" s="250">
        <v>3701.31</v>
      </c>
      <c r="E129" s="250">
        <v>4970.15</v>
      </c>
      <c r="F129" s="249">
        <v>0</v>
      </c>
      <c r="G129" s="249">
        <v>0</v>
      </c>
      <c r="H129" s="250">
        <v>1107.42</v>
      </c>
      <c r="I129" s="249">
        <v>0</v>
      </c>
      <c r="J129" s="249">
        <v>0</v>
      </c>
      <c r="K129" s="250">
        <v>1107.42</v>
      </c>
      <c r="L129" s="249">
        <v>865.8</v>
      </c>
    </row>
    <row r="130" spans="1:12" ht="12" customHeight="1" thickBot="1">
      <c r="A130" s="248" t="s">
        <v>680</v>
      </c>
      <c r="B130" s="248" t="s">
        <v>530</v>
      </c>
      <c r="C130" s="249">
        <v>2650</v>
      </c>
      <c r="D130" s="250">
        <v>31124.25</v>
      </c>
      <c r="E130" s="250">
        <v>32149.01</v>
      </c>
      <c r="F130" s="249">
        <v>0</v>
      </c>
      <c r="G130" s="249">
        <v>0</v>
      </c>
      <c r="H130" s="250">
        <v>1937.15</v>
      </c>
      <c r="I130" s="249">
        <v>0</v>
      </c>
      <c r="J130" s="249">
        <v>0</v>
      </c>
      <c r="K130" s="250">
        <v>1937.15</v>
      </c>
      <c r="L130" s="250">
        <v>1198.86</v>
      </c>
    </row>
    <row r="131" spans="1:12" ht="12" customHeight="1" thickBot="1">
      <c r="A131" s="248" t="s">
        <v>681</v>
      </c>
      <c r="B131" s="248" t="s">
        <v>530</v>
      </c>
      <c r="C131" s="249">
        <v>2650</v>
      </c>
      <c r="D131" s="250">
        <v>2148.89</v>
      </c>
      <c r="E131" s="250">
        <v>2123.71</v>
      </c>
      <c r="F131" s="249">
        <v>0</v>
      </c>
      <c r="G131" s="249">
        <v>0</v>
      </c>
      <c r="H131" s="249">
        <v>-104.15</v>
      </c>
      <c r="I131" s="249">
        <v>0</v>
      </c>
      <c r="J131" s="249">
        <v>0</v>
      </c>
      <c r="K131" s="249">
        <v>-104.15</v>
      </c>
      <c r="L131" s="249">
        <v>-3.71</v>
      </c>
    </row>
    <row r="132" spans="1:12" ht="12" customHeight="1" thickBot="1">
      <c r="A132" s="248" t="s">
        <v>682</v>
      </c>
      <c r="B132" s="248" t="s">
        <v>530</v>
      </c>
      <c r="C132" s="249">
        <v>2650</v>
      </c>
      <c r="D132" s="250">
        <v>11806.02</v>
      </c>
      <c r="E132" s="250">
        <v>12015.9</v>
      </c>
      <c r="F132" s="249">
        <v>0</v>
      </c>
      <c r="G132" s="249">
        <v>0</v>
      </c>
      <c r="H132" s="249">
        <v>212</v>
      </c>
      <c r="I132" s="249">
        <v>0</v>
      </c>
      <c r="J132" s="249">
        <v>0</v>
      </c>
      <c r="K132" s="249">
        <v>212</v>
      </c>
      <c r="L132" s="249">
        <v>-28.09</v>
      </c>
    </row>
    <row r="133" spans="1:12" ht="12" customHeight="1" thickBot="1">
      <c r="A133" s="248" t="s">
        <v>683</v>
      </c>
      <c r="B133" s="248" t="s">
        <v>530</v>
      </c>
      <c r="C133" s="249">
        <v>2530</v>
      </c>
      <c r="D133" s="250">
        <v>15724.71</v>
      </c>
      <c r="E133" s="250">
        <v>18039.66</v>
      </c>
      <c r="F133" s="249">
        <v>0</v>
      </c>
      <c r="G133" s="249">
        <v>0</v>
      </c>
      <c r="H133" s="250">
        <v>2378.45</v>
      </c>
      <c r="I133" s="249">
        <v>0</v>
      </c>
      <c r="J133" s="249">
        <v>0</v>
      </c>
      <c r="K133" s="250">
        <v>2378.45</v>
      </c>
      <c r="L133" s="250">
        <v>2026.28</v>
      </c>
    </row>
    <row r="134" spans="1:12" ht="12" customHeight="1" thickBot="1">
      <c r="A134" s="248" t="s">
        <v>684</v>
      </c>
      <c r="B134" s="248" t="s">
        <v>530</v>
      </c>
      <c r="C134" s="249">
        <v>1663</v>
      </c>
      <c r="D134" s="250">
        <v>1498.7</v>
      </c>
      <c r="E134" s="250">
        <v>1426.52</v>
      </c>
      <c r="F134" s="249">
        <v>0</v>
      </c>
      <c r="G134" s="249">
        <v>0</v>
      </c>
      <c r="H134" s="249">
        <v>-111.09</v>
      </c>
      <c r="I134" s="249">
        <v>0</v>
      </c>
      <c r="J134" s="249">
        <v>0</v>
      </c>
      <c r="K134" s="249">
        <v>-111.09</v>
      </c>
      <c r="L134" s="249">
        <v>37.75</v>
      </c>
    </row>
    <row r="135" spans="1:12" ht="12" customHeight="1" thickBot="1">
      <c r="A135" s="248" t="s">
        <v>685</v>
      </c>
      <c r="B135" s="248" t="s">
        <v>530</v>
      </c>
      <c r="C135" s="249">
        <v>2499</v>
      </c>
      <c r="D135" s="250">
        <v>7409.04</v>
      </c>
      <c r="E135" s="250">
        <v>10197.67</v>
      </c>
      <c r="F135" s="249">
        <v>0</v>
      </c>
      <c r="G135" s="249">
        <v>0</v>
      </c>
      <c r="H135" s="250">
        <v>1774.04</v>
      </c>
      <c r="I135" s="249">
        <v>0</v>
      </c>
      <c r="J135" s="249">
        <v>0</v>
      </c>
      <c r="K135" s="250">
        <v>1774.04</v>
      </c>
      <c r="L135" s="250">
        <v>1709.57</v>
      </c>
    </row>
    <row r="136" spans="1:12" ht="12" customHeight="1" thickBot="1">
      <c r="A136" s="251" t="s">
        <v>686</v>
      </c>
      <c r="B136" s="251">
        <v>57</v>
      </c>
      <c r="C136" s="248"/>
      <c r="D136" s="252">
        <v>1651896.41</v>
      </c>
      <c r="E136" s="252">
        <v>1334007.7</v>
      </c>
      <c r="F136" s="252">
        <v>-91686.62</v>
      </c>
      <c r="G136" s="253">
        <v>0</v>
      </c>
      <c r="H136" s="252">
        <v>19569.91</v>
      </c>
      <c r="I136" s="253">
        <v>0</v>
      </c>
      <c r="J136" s="253">
        <v>0</v>
      </c>
      <c r="K136" s="252">
        <v>-72116.71</v>
      </c>
      <c r="L136" s="252">
        <v>29460</v>
      </c>
    </row>
    <row r="137" spans="1:12" ht="12" customHeight="1" thickBot="1">
      <c r="A137" s="314" t="s">
        <v>492</v>
      </c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6"/>
    </row>
    <row r="138" spans="1:12" ht="12" customHeight="1" thickBot="1">
      <c r="A138" s="248" t="s">
        <v>672</v>
      </c>
      <c r="B138" s="248" t="s">
        <v>533</v>
      </c>
      <c r="C138" s="249">
        <v>315746</v>
      </c>
      <c r="D138" s="250">
        <v>32679.87</v>
      </c>
      <c r="E138" s="249">
        <v>126.3</v>
      </c>
      <c r="F138" s="250">
        <v>-32553.57</v>
      </c>
      <c r="G138" s="249">
        <v>0</v>
      </c>
      <c r="H138" s="249">
        <v>0</v>
      </c>
      <c r="I138" s="249">
        <v>0</v>
      </c>
      <c r="J138" s="249">
        <v>0</v>
      </c>
      <c r="K138" s="250">
        <v>-32553.57</v>
      </c>
      <c r="L138" s="249">
        <v>31.58</v>
      </c>
    </row>
    <row r="139" spans="1:12" ht="12" customHeight="1" thickBot="1">
      <c r="A139" s="248" t="s">
        <v>672</v>
      </c>
      <c r="B139" s="248" t="s">
        <v>530</v>
      </c>
      <c r="C139" s="249">
        <v>100000</v>
      </c>
      <c r="D139" s="250">
        <v>4500</v>
      </c>
      <c r="E139" s="249">
        <v>40</v>
      </c>
      <c r="F139" s="249">
        <v>0</v>
      </c>
      <c r="G139" s="249">
        <v>0</v>
      </c>
      <c r="H139" s="249">
        <v>10</v>
      </c>
      <c r="I139" s="249">
        <v>0</v>
      </c>
      <c r="J139" s="249">
        <v>0</v>
      </c>
      <c r="K139" s="249">
        <v>10</v>
      </c>
      <c r="L139" s="249">
        <v>10</v>
      </c>
    </row>
    <row r="140" spans="1:12" ht="12" customHeight="1" thickBot="1">
      <c r="A140" s="248" t="s">
        <v>538</v>
      </c>
      <c r="B140" s="248" t="s">
        <v>530</v>
      </c>
      <c r="C140" s="249">
        <v>28971</v>
      </c>
      <c r="D140" s="250">
        <v>49302.12</v>
      </c>
      <c r="E140" s="250">
        <v>12964.52</v>
      </c>
      <c r="F140" s="249">
        <v>0</v>
      </c>
      <c r="G140" s="249">
        <v>0</v>
      </c>
      <c r="H140" s="250">
        <v>9435.85</v>
      </c>
      <c r="I140" s="249">
        <v>0</v>
      </c>
      <c r="J140" s="249">
        <v>0</v>
      </c>
      <c r="K140" s="250">
        <v>9435.85</v>
      </c>
      <c r="L140" s="249">
        <v>761.93</v>
      </c>
    </row>
    <row r="141" spans="1:12" ht="12" customHeight="1" thickBot="1">
      <c r="A141" s="248" t="s">
        <v>540</v>
      </c>
      <c r="B141" s="248" t="s">
        <v>530</v>
      </c>
      <c r="C141" s="249">
        <v>41540</v>
      </c>
      <c r="D141" s="250">
        <v>60663.12</v>
      </c>
      <c r="E141" s="250">
        <v>13180.64</v>
      </c>
      <c r="F141" s="249">
        <v>0</v>
      </c>
      <c r="G141" s="249">
        <v>0</v>
      </c>
      <c r="H141" s="250">
        <v>10414.08</v>
      </c>
      <c r="I141" s="249">
        <v>0</v>
      </c>
      <c r="J141" s="249">
        <v>0</v>
      </c>
      <c r="K141" s="250">
        <v>10414.08</v>
      </c>
      <c r="L141" s="250">
        <v>4370.01</v>
      </c>
    </row>
    <row r="142" spans="1:12" ht="12" customHeight="1" thickBot="1">
      <c r="A142" s="248" t="s">
        <v>540</v>
      </c>
      <c r="B142" s="248" t="s">
        <v>533</v>
      </c>
      <c r="C142" s="249">
        <v>7815</v>
      </c>
      <c r="D142" s="250">
        <v>6394.47</v>
      </c>
      <c r="E142" s="250">
        <v>2479.7</v>
      </c>
      <c r="F142" s="250">
        <v>-3914.77</v>
      </c>
      <c r="G142" s="249">
        <v>0</v>
      </c>
      <c r="H142" s="249">
        <v>0</v>
      </c>
      <c r="I142" s="249">
        <v>0</v>
      </c>
      <c r="J142" s="249">
        <v>0</v>
      </c>
      <c r="K142" s="250">
        <v>-3914.77</v>
      </c>
      <c r="L142" s="249">
        <v>822.14</v>
      </c>
    </row>
    <row r="143" spans="1:12" ht="12" customHeight="1" thickBot="1">
      <c r="A143" s="248" t="s">
        <v>542</v>
      </c>
      <c r="B143" s="248" t="s">
        <v>530</v>
      </c>
      <c r="C143" s="249">
        <v>15723</v>
      </c>
      <c r="D143" s="250">
        <v>24016.8</v>
      </c>
      <c r="E143" s="250">
        <v>1838.02</v>
      </c>
      <c r="F143" s="249">
        <v>0</v>
      </c>
      <c r="G143" s="249">
        <v>0</v>
      </c>
      <c r="H143" s="249">
        <v>265.72</v>
      </c>
      <c r="I143" s="249">
        <v>0</v>
      </c>
      <c r="J143" s="249">
        <v>0</v>
      </c>
      <c r="K143" s="249">
        <v>265.72</v>
      </c>
      <c r="L143" s="249">
        <v>0</v>
      </c>
    </row>
    <row r="144" spans="1:12" ht="12" customHeight="1" thickBot="1">
      <c r="A144" s="248" t="s">
        <v>544</v>
      </c>
      <c r="B144" s="248" t="s">
        <v>530</v>
      </c>
      <c r="C144" s="249">
        <v>30499</v>
      </c>
      <c r="D144" s="250">
        <v>46768.75</v>
      </c>
      <c r="E144" s="250">
        <v>11610.97</v>
      </c>
      <c r="F144" s="249">
        <v>0</v>
      </c>
      <c r="G144" s="249">
        <v>0</v>
      </c>
      <c r="H144" s="250">
        <v>9064.3</v>
      </c>
      <c r="I144" s="249">
        <v>0</v>
      </c>
      <c r="J144" s="249">
        <v>0</v>
      </c>
      <c r="K144" s="250">
        <v>9064.3</v>
      </c>
      <c r="L144" s="250">
        <v>4992.69</v>
      </c>
    </row>
    <row r="145" spans="1:12" ht="12" customHeight="1" thickBot="1">
      <c r="A145" s="248" t="s">
        <v>544</v>
      </c>
      <c r="B145" s="248" t="s">
        <v>533</v>
      </c>
      <c r="C145" s="249">
        <v>1708</v>
      </c>
      <c r="D145" s="250">
        <v>1587.8</v>
      </c>
      <c r="E145" s="249">
        <v>650.24</v>
      </c>
      <c r="F145" s="249">
        <v>-937.56</v>
      </c>
      <c r="G145" s="249">
        <v>0</v>
      </c>
      <c r="H145" s="249">
        <v>0</v>
      </c>
      <c r="I145" s="249">
        <v>0</v>
      </c>
      <c r="J145" s="249">
        <v>0</v>
      </c>
      <c r="K145" s="249">
        <v>-937.56</v>
      </c>
      <c r="L145" s="249">
        <v>279.6</v>
      </c>
    </row>
    <row r="146" spans="1:12" ht="12" customHeight="1" thickBot="1">
      <c r="A146" s="248" t="s">
        <v>546</v>
      </c>
      <c r="B146" s="248" t="s">
        <v>530</v>
      </c>
      <c r="C146" s="249">
        <v>17198</v>
      </c>
      <c r="D146" s="250">
        <v>28692.21</v>
      </c>
      <c r="E146" s="250">
        <v>7727.06</v>
      </c>
      <c r="F146" s="249">
        <v>0</v>
      </c>
      <c r="G146" s="249">
        <v>0</v>
      </c>
      <c r="H146" s="250">
        <v>4130.96</v>
      </c>
      <c r="I146" s="249">
        <v>0</v>
      </c>
      <c r="J146" s="249">
        <v>0</v>
      </c>
      <c r="K146" s="250">
        <v>4130.96</v>
      </c>
      <c r="L146" s="249">
        <v>0</v>
      </c>
    </row>
    <row r="147" spans="1:12" ht="12" customHeight="1" thickBot="1">
      <c r="A147" s="248" t="s">
        <v>546</v>
      </c>
      <c r="B147" s="248" t="s">
        <v>533</v>
      </c>
      <c r="C147" s="249">
        <v>1000</v>
      </c>
      <c r="D147" s="250">
        <v>1055.25</v>
      </c>
      <c r="E147" s="249">
        <v>449.3</v>
      </c>
      <c r="F147" s="249">
        <v>-605.95</v>
      </c>
      <c r="G147" s="249">
        <v>0</v>
      </c>
      <c r="H147" s="249">
        <v>0</v>
      </c>
      <c r="I147" s="249">
        <v>0</v>
      </c>
      <c r="J147" s="249">
        <v>0</v>
      </c>
      <c r="K147" s="249">
        <v>-605.95</v>
      </c>
      <c r="L147" s="249">
        <v>0</v>
      </c>
    </row>
    <row r="148" spans="1:12" ht="12" customHeight="1" thickBot="1">
      <c r="A148" s="248" t="s">
        <v>554</v>
      </c>
      <c r="B148" s="248" t="s">
        <v>530</v>
      </c>
      <c r="C148" s="249">
        <v>10000</v>
      </c>
      <c r="D148" s="250">
        <v>7780</v>
      </c>
      <c r="E148" s="250">
        <v>3047</v>
      </c>
      <c r="F148" s="249">
        <v>0</v>
      </c>
      <c r="G148" s="249">
        <v>0</v>
      </c>
      <c r="H148" s="250">
        <v>1184</v>
      </c>
      <c r="I148" s="249">
        <v>0</v>
      </c>
      <c r="J148" s="249">
        <v>0</v>
      </c>
      <c r="K148" s="250">
        <v>1184</v>
      </c>
      <c r="L148" s="249">
        <v>6</v>
      </c>
    </row>
    <row r="149" spans="1:12" ht="12" customHeight="1" thickBot="1">
      <c r="A149" s="248" t="s">
        <v>554</v>
      </c>
      <c r="B149" s="248" t="s">
        <v>533</v>
      </c>
      <c r="C149" s="249">
        <v>14511</v>
      </c>
      <c r="D149" s="250">
        <v>13684.76</v>
      </c>
      <c r="E149" s="250">
        <v>4421.5</v>
      </c>
      <c r="F149" s="250">
        <v>-9263.26</v>
      </c>
      <c r="G149" s="249">
        <v>0</v>
      </c>
      <c r="H149" s="249">
        <v>0</v>
      </c>
      <c r="I149" s="249">
        <v>0</v>
      </c>
      <c r="J149" s="249">
        <v>0</v>
      </c>
      <c r="K149" s="250">
        <v>-9263.26</v>
      </c>
      <c r="L149" s="249">
        <v>8.7</v>
      </c>
    </row>
    <row r="150" spans="1:12" ht="12" customHeight="1" thickBot="1">
      <c r="A150" s="248" t="s">
        <v>556</v>
      </c>
      <c r="B150" s="248" t="s">
        <v>530</v>
      </c>
      <c r="C150" s="249">
        <v>40723</v>
      </c>
      <c r="D150" s="250">
        <v>31540.41</v>
      </c>
      <c r="E150" s="250">
        <v>12257.62</v>
      </c>
      <c r="F150" s="249">
        <v>0</v>
      </c>
      <c r="G150" s="249">
        <v>0</v>
      </c>
      <c r="H150" s="249">
        <v>419.44</v>
      </c>
      <c r="I150" s="249">
        <v>0</v>
      </c>
      <c r="J150" s="249">
        <v>0</v>
      </c>
      <c r="K150" s="249">
        <v>419.44</v>
      </c>
      <c r="L150" s="249">
        <v>0</v>
      </c>
    </row>
    <row r="151" spans="1:12" ht="12" customHeight="1" thickBot="1">
      <c r="A151" s="248" t="s">
        <v>556</v>
      </c>
      <c r="B151" s="248" t="s">
        <v>533</v>
      </c>
      <c r="C151" s="249">
        <v>1000</v>
      </c>
      <c r="D151" s="250">
        <v>1618.05</v>
      </c>
      <c r="E151" s="249">
        <v>301</v>
      </c>
      <c r="F151" s="250">
        <v>-1317.05</v>
      </c>
      <c r="G151" s="249">
        <v>0</v>
      </c>
      <c r="H151" s="249">
        <v>0</v>
      </c>
      <c r="I151" s="249">
        <v>0</v>
      </c>
      <c r="J151" s="249">
        <v>0</v>
      </c>
      <c r="K151" s="250">
        <v>-1317.05</v>
      </c>
      <c r="L151" s="249">
        <v>0</v>
      </c>
    </row>
    <row r="152" spans="1:12" ht="12" customHeight="1" thickBot="1">
      <c r="A152" s="248" t="s">
        <v>558</v>
      </c>
      <c r="B152" s="248" t="s">
        <v>530</v>
      </c>
      <c r="C152" s="249">
        <v>13000</v>
      </c>
      <c r="D152" s="250">
        <v>11744</v>
      </c>
      <c r="E152" s="250">
        <v>4390.1</v>
      </c>
      <c r="F152" s="249">
        <v>0</v>
      </c>
      <c r="G152" s="249">
        <v>0</v>
      </c>
      <c r="H152" s="250">
        <v>1062.1</v>
      </c>
      <c r="I152" s="249">
        <v>0</v>
      </c>
      <c r="J152" s="249">
        <v>0</v>
      </c>
      <c r="K152" s="250">
        <v>1062.1</v>
      </c>
      <c r="L152" s="249">
        <v>-223.6</v>
      </c>
    </row>
    <row r="153" spans="1:12" ht="12" customHeight="1" thickBot="1">
      <c r="A153" s="248" t="s">
        <v>558</v>
      </c>
      <c r="B153" s="248" t="s">
        <v>533</v>
      </c>
      <c r="C153" s="249">
        <v>5258</v>
      </c>
      <c r="D153" s="250">
        <v>4586.95</v>
      </c>
      <c r="E153" s="250">
        <v>1775.63</v>
      </c>
      <c r="F153" s="250">
        <v>-2811.32</v>
      </c>
      <c r="G153" s="249">
        <v>0</v>
      </c>
      <c r="H153" s="249">
        <v>0</v>
      </c>
      <c r="I153" s="249">
        <v>0</v>
      </c>
      <c r="J153" s="249">
        <v>0</v>
      </c>
      <c r="K153" s="250">
        <v>-2811.32</v>
      </c>
      <c r="L153" s="249">
        <v>-90.43</v>
      </c>
    </row>
    <row r="154" spans="1:12" ht="12" customHeight="1" thickBot="1">
      <c r="A154" s="248" t="s">
        <v>674</v>
      </c>
      <c r="B154" s="248" t="s">
        <v>533</v>
      </c>
      <c r="C154" s="249">
        <v>2000</v>
      </c>
      <c r="D154" s="250">
        <v>1407</v>
      </c>
      <c r="E154" s="249">
        <v>0</v>
      </c>
      <c r="F154" s="250">
        <v>-1407</v>
      </c>
      <c r="G154" s="249">
        <v>0</v>
      </c>
      <c r="H154" s="249">
        <v>0</v>
      </c>
      <c r="I154" s="249">
        <v>0</v>
      </c>
      <c r="J154" s="249">
        <v>0</v>
      </c>
      <c r="K154" s="250">
        <v>-1407</v>
      </c>
      <c r="L154" s="249">
        <v>0</v>
      </c>
    </row>
    <row r="155" spans="1:12" ht="12" customHeight="1" thickBot="1">
      <c r="A155" s="248" t="s">
        <v>576</v>
      </c>
      <c r="B155" s="248" t="s">
        <v>533</v>
      </c>
      <c r="C155" s="249">
        <v>10519</v>
      </c>
      <c r="D155" s="250">
        <v>32854.92</v>
      </c>
      <c r="E155" s="250">
        <v>6528.09</v>
      </c>
      <c r="F155" s="250">
        <v>-26326.83</v>
      </c>
      <c r="G155" s="249">
        <v>0</v>
      </c>
      <c r="H155" s="249">
        <v>0</v>
      </c>
      <c r="I155" s="249">
        <v>0</v>
      </c>
      <c r="J155" s="249">
        <v>0</v>
      </c>
      <c r="K155" s="250">
        <v>-26326.83</v>
      </c>
      <c r="L155" s="249">
        <v>0</v>
      </c>
    </row>
    <row r="156" spans="1:12" ht="12" customHeight="1" thickBot="1">
      <c r="A156" s="248" t="s">
        <v>675</v>
      </c>
      <c r="B156" s="248" t="s">
        <v>530</v>
      </c>
      <c r="C156" s="249">
        <v>2000</v>
      </c>
      <c r="D156" s="250">
        <v>2579.12</v>
      </c>
      <c r="E156" s="250">
        <v>1000</v>
      </c>
      <c r="F156" s="249">
        <v>0</v>
      </c>
      <c r="G156" s="249">
        <v>0</v>
      </c>
      <c r="H156" s="249">
        <v>0</v>
      </c>
      <c r="I156" s="249">
        <v>0</v>
      </c>
      <c r="J156" s="249">
        <v>0</v>
      </c>
      <c r="K156" s="249">
        <v>0</v>
      </c>
      <c r="L156" s="249">
        <v>-1.8</v>
      </c>
    </row>
    <row r="157" spans="1:12" ht="12" customHeight="1" thickBot="1">
      <c r="A157" s="248" t="s">
        <v>582</v>
      </c>
      <c r="B157" s="248" t="s">
        <v>530</v>
      </c>
      <c r="C157" s="249">
        <v>31351</v>
      </c>
      <c r="D157" s="250">
        <v>32486.1</v>
      </c>
      <c r="E157" s="250">
        <v>1426.47</v>
      </c>
      <c r="F157" s="249">
        <v>0</v>
      </c>
      <c r="G157" s="249">
        <v>0</v>
      </c>
      <c r="H157" s="249">
        <v>-862.15</v>
      </c>
      <c r="I157" s="249">
        <v>0</v>
      </c>
      <c r="J157" s="249">
        <v>0</v>
      </c>
      <c r="K157" s="249">
        <v>-862.15</v>
      </c>
      <c r="L157" s="249">
        <v>15.67</v>
      </c>
    </row>
    <row r="158" spans="1:12" ht="12" customHeight="1" thickBot="1">
      <c r="A158" s="248" t="s">
        <v>584</v>
      </c>
      <c r="B158" s="248" t="s">
        <v>533</v>
      </c>
      <c r="C158" s="249">
        <v>21</v>
      </c>
      <c r="D158" s="250">
        <v>52617.79</v>
      </c>
      <c r="E158" s="250">
        <v>23923.23</v>
      </c>
      <c r="F158" s="250">
        <v>-28694.56</v>
      </c>
      <c r="G158" s="249">
        <v>0</v>
      </c>
      <c r="H158" s="249">
        <v>0</v>
      </c>
      <c r="I158" s="249">
        <v>0</v>
      </c>
      <c r="J158" s="249">
        <v>0</v>
      </c>
      <c r="K158" s="250">
        <v>-28694.56</v>
      </c>
      <c r="L158" s="249">
        <v>0</v>
      </c>
    </row>
    <row r="159" spans="1:12" ht="12" customHeight="1" thickBot="1">
      <c r="A159" s="248" t="s">
        <v>588</v>
      </c>
      <c r="B159" s="248" t="s">
        <v>530</v>
      </c>
      <c r="C159" s="249">
        <v>246440</v>
      </c>
      <c r="D159" s="250">
        <v>246440</v>
      </c>
      <c r="E159" s="250">
        <v>148381.52</v>
      </c>
      <c r="F159" s="249">
        <v>0</v>
      </c>
      <c r="G159" s="249">
        <v>0</v>
      </c>
      <c r="H159" s="250">
        <v>-35561.3</v>
      </c>
      <c r="I159" s="249">
        <v>0</v>
      </c>
      <c r="J159" s="249">
        <v>0</v>
      </c>
      <c r="K159" s="250">
        <v>-35561.3</v>
      </c>
      <c r="L159" s="250">
        <v>-14737.12</v>
      </c>
    </row>
    <row r="160" spans="1:12" ht="12" customHeight="1" thickBot="1">
      <c r="A160" s="248" t="s">
        <v>588</v>
      </c>
      <c r="B160" s="248" t="s">
        <v>533</v>
      </c>
      <c r="C160" s="249">
        <v>141593</v>
      </c>
      <c r="D160" s="250">
        <v>141593</v>
      </c>
      <c r="E160" s="250">
        <v>85253.15</v>
      </c>
      <c r="F160" s="250">
        <v>-56339.85</v>
      </c>
      <c r="G160" s="249">
        <v>0</v>
      </c>
      <c r="H160" s="249">
        <v>0</v>
      </c>
      <c r="I160" s="249">
        <v>0</v>
      </c>
      <c r="J160" s="249">
        <v>0</v>
      </c>
      <c r="K160" s="250">
        <v>-56339.85</v>
      </c>
      <c r="L160" s="250">
        <v>-8467.26</v>
      </c>
    </row>
    <row r="161" spans="1:12" ht="12" customHeight="1" thickBot="1">
      <c r="A161" s="248" t="s">
        <v>598</v>
      </c>
      <c r="B161" s="248" t="s">
        <v>530</v>
      </c>
      <c r="C161" s="249">
        <v>37883</v>
      </c>
      <c r="D161" s="250">
        <v>19473.43</v>
      </c>
      <c r="E161" s="250">
        <v>1329.69</v>
      </c>
      <c r="F161" s="249">
        <v>0</v>
      </c>
      <c r="G161" s="249">
        <v>0</v>
      </c>
      <c r="H161" s="249">
        <v>678.1</v>
      </c>
      <c r="I161" s="249">
        <v>0</v>
      </c>
      <c r="J161" s="249">
        <v>0</v>
      </c>
      <c r="K161" s="249">
        <v>678.1</v>
      </c>
      <c r="L161" s="249">
        <v>-841.01</v>
      </c>
    </row>
    <row r="162" spans="1:12" ht="12" customHeight="1" thickBot="1">
      <c r="A162" s="248" t="s">
        <v>600</v>
      </c>
      <c r="B162" s="248" t="s">
        <v>530</v>
      </c>
      <c r="C162" s="249">
        <v>12395</v>
      </c>
      <c r="D162" s="250">
        <v>4410.5</v>
      </c>
      <c r="E162" s="249">
        <v>74.37</v>
      </c>
      <c r="F162" s="249">
        <v>0</v>
      </c>
      <c r="G162" s="249">
        <v>0</v>
      </c>
      <c r="H162" s="249">
        <v>-24.79</v>
      </c>
      <c r="I162" s="249">
        <v>0</v>
      </c>
      <c r="J162" s="249">
        <v>0</v>
      </c>
      <c r="K162" s="249">
        <v>-24.79</v>
      </c>
      <c r="L162" s="249">
        <v>-28.51</v>
      </c>
    </row>
    <row r="163" spans="1:12" ht="12" customHeight="1" thickBot="1">
      <c r="A163" s="248" t="s">
        <v>600</v>
      </c>
      <c r="B163" s="248" t="s">
        <v>533</v>
      </c>
      <c r="C163" s="249">
        <v>16020</v>
      </c>
      <c r="D163" s="250">
        <v>7469.99</v>
      </c>
      <c r="E163" s="249">
        <v>96.12</v>
      </c>
      <c r="F163" s="250">
        <v>-7373.87</v>
      </c>
      <c r="G163" s="249">
        <v>0</v>
      </c>
      <c r="H163" s="249">
        <v>0</v>
      </c>
      <c r="I163" s="249">
        <v>0</v>
      </c>
      <c r="J163" s="249">
        <v>0</v>
      </c>
      <c r="K163" s="250">
        <v>-7373.87</v>
      </c>
      <c r="L163" s="249">
        <v>-36.85</v>
      </c>
    </row>
    <row r="164" spans="1:12" ht="12" customHeight="1" thickBot="1">
      <c r="A164" s="248" t="s">
        <v>602</v>
      </c>
      <c r="B164" s="248" t="s">
        <v>533</v>
      </c>
      <c r="C164" s="249">
        <v>23916</v>
      </c>
      <c r="D164" s="250">
        <v>18599.6</v>
      </c>
      <c r="E164" s="250">
        <v>1157.53</v>
      </c>
      <c r="F164" s="250">
        <v>-17442.07</v>
      </c>
      <c r="G164" s="249">
        <v>0</v>
      </c>
      <c r="H164" s="249">
        <v>0</v>
      </c>
      <c r="I164" s="249">
        <v>0</v>
      </c>
      <c r="J164" s="249">
        <v>0</v>
      </c>
      <c r="K164" s="250">
        <v>-17442.07</v>
      </c>
      <c r="L164" s="249">
        <v>-373.09</v>
      </c>
    </row>
    <row r="165" spans="1:12" ht="12" customHeight="1" thickBot="1">
      <c r="A165" s="248" t="s">
        <v>602</v>
      </c>
      <c r="B165" s="248" t="s">
        <v>530</v>
      </c>
      <c r="C165" s="249">
        <v>10000</v>
      </c>
      <c r="D165" s="250">
        <v>2365</v>
      </c>
      <c r="E165" s="249">
        <v>484</v>
      </c>
      <c r="F165" s="249">
        <v>0</v>
      </c>
      <c r="G165" s="249">
        <v>0</v>
      </c>
      <c r="H165" s="249">
        <v>300</v>
      </c>
      <c r="I165" s="249">
        <v>0</v>
      </c>
      <c r="J165" s="249">
        <v>0</v>
      </c>
      <c r="K165" s="249">
        <v>300</v>
      </c>
      <c r="L165" s="249">
        <v>-156</v>
      </c>
    </row>
    <row r="166" spans="1:12" ht="12" customHeight="1" thickBot="1">
      <c r="A166" s="248" t="s">
        <v>606</v>
      </c>
      <c r="B166" s="248" t="s">
        <v>530</v>
      </c>
      <c r="C166" s="249">
        <v>85000</v>
      </c>
      <c r="D166" s="250">
        <v>91953.14</v>
      </c>
      <c r="E166" s="250">
        <v>73533.5</v>
      </c>
      <c r="F166" s="249">
        <v>0</v>
      </c>
      <c r="G166" s="249">
        <v>0</v>
      </c>
      <c r="H166" s="250">
        <v>-1929.5</v>
      </c>
      <c r="I166" s="249">
        <v>0</v>
      </c>
      <c r="J166" s="249">
        <v>0</v>
      </c>
      <c r="K166" s="250">
        <v>-1929.5</v>
      </c>
      <c r="L166" s="249">
        <v>-110.5</v>
      </c>
    </row>
    <row r="167" spans="1:12" ht="12" customHeight="1" thickBot="1">
      <c r="A167" s="248" t="s">
        <v>606</v>
      </c>
      <c r="B167" s="248" t="s">
        <v>533</v>
      </c>
      <c r="C167" s="249">
        <v>1091</v>
      </c>
      <c r="D167" s="250">
        <v>2081.53</v>
      </c>
      <c r="E167" s="249">
        <v>943.82</v>
      </c>
      <c r="F167" s="250">
        <v>-1137.71</v>
      </c>
      <c r="G167" s="249">
        <v>0</v>
      </c>
      <c r="H167" s="249">
        <v>0</v>
      </c>
      <c r="I167" s="249">
        <v>0</v>
      </c>
      <c r="J167" s="249">
        <v>0</v>
      </c>
      <c r="K167" s="250">
        <v>-1137.71</v>
      </c>
      <c r="L167" s="249">
        <v>-1.42</v>
      </c>
    </row>
    <row r="168" spans="1:12" ht="12" customHeight="1" thickBot="1">
      <c r="A168" s="314" t="s">
        <v>130</v>
      </c>
      <c r="B168" s="315"/>
      <c r="C168" s="315"/>
      <c r="D168" s="315"/>
      <c r="E168" s="315"/>
      <c r="F168" s="315"/>
      <c r="G168" s="315"/>
      <c r="H168" s="315"/>
      <c r="I168" s="315"/>
      <c r="J168" s="315"/>
      <c r="K168" s="315"/>
      <c r="L168" s="316"/>
    </row>
    <row r="169" spans="1:12" ht="12" customHeight="1" thickBot="1">
      <c r="A169" s="248" t="s">
        <v>629</v>
      </c>
      <c r="B169" s="248" t="s">
        <v>530</v>
      </c>
      <c r="C169" s="249">
        <v>20000</v>
      </c>
      <c r="D169" s="250">
        <v>9395.32</v>
      </c>
      <c r="E169" s="250">
        <v>10002</v>
      </c>
      <c r="F169" s="249">
        <v>0</v>
      </c>
      <c r="G169" s="249">
        <v>0</v>
      </c>
      <c r="H169" s="249">
        <v>-120.93</v>
      </c>
      <c r="I169" s="249">
        <v>0</v>
      </c>
      <c r="J169" s="249">
        <v>0</v>
      </c>
      <c r="K169" s="249">
        <v>-120.93</v>
      </c>
      <c r="L169" s="249">
        <v>2</v>
      </c>
    </row>
    <row r="170" spans="1:12" ht="12" customHeight="1" thickBot="1">
      <c r="A170" s="248" t="s">
        <v>630</v>
      </c>
      <c r="B170" s="248" t="s">
        <v>530</v>
      </c>
      <c r="C170" s="249">
        <v>20266</v>
      </c>
      <c r="D170" s="250">
        <v>7438.66</v>
      </c>
      <c r="E170" s="250">
        <v>9859.41</v>
      </c>
      <c r="F170" s="249">
        <v>0</v>
      </c>
      <c r="G170" s="249">
        <v>0</v>
      </c>
      <c r="H170" s="249">
        <v>30.4</v>
      </c>
      <c r="I170" s="249">
        <v>0</v>
      </c>
      <c r="J170" s="249">
        <v>0</v>
      </c>
      <c r="K170" s="249">
        <v>30.4</v>
      </c>
      <c r="L170" s="249">
        <v>-20.27</v>
      </c>
    </row>
    <row r="171" spans="1:12" ht="12" customHeight="1" thickBot="1">
      <c r="A171" s="248" t="s">
        <v>630</v>
      </c>
      <c r="B171" s="248" t="s">
        <v>533</v>
      </c>
      <c r="C171" s="249">
        <v>42000</v>
      </c>
      <c r="D171" s="250">
        <v>8318.02</v>
      </c>
      <c r="E171" s="250">
        <v>20433</v>
      </c>
      <c r="F171" s="250">
        <v>12114.98</v>
      </c>
      <c r="G171" s="249">
        <v>0</v>
      </c>
      <c r="H171" s="249">
        <v>0</v>
      </c>
      <c r="I171" s="249">
        <v>0</v>
      </c>
      <c r="J171" s="249">
        <v>0</v>
      </c>
      <c r="K171" s="250">
        <v>12114.98</v>
      </c>
      <c r="L171" s="249">
        <v>-42</v>
      </c>
    </row>
    <row r="172" spans="1:12" ht="12" customHeight="1" thickBot="1">
      <c r="A172" s="248" t="s">
        <v>631</v>
      </c>
      <c r="B172" s="248" t="s">
        <v>530</v>
      </c>
      <c r="C172" s="249">
        <v>23000</v>
      </c>
      <c r="D172" s="250">
        <v>9261.63</v>
      </c>
      <c r="E172" s="250">
        <v>11040</v>
      </c>
      <c r="F172" s="249">
        <v>0</v>
      </c>
      <c r="G172" s="249">
        <v>0</v>
      </c>
      <c r="H172" s="249">
        <v>-46</v>
      </c>
      <c r="I172" s="249">
        <v>0</v>
      </c>
      <c r="J172" s="249">
        <v>0</v>
      </c>
      <c r="K172" s="249">
        <v>-46</v>
      </c>
      <c r="L172" s="249">
        <v>18.4</v>
      </c>
    </row>
    <row r="173" spans="1:12" ht="12" customHeight="1" thickBot="1">
      <c r="A173" s="248" t="s">
        <v>631</v>
      </c>
      <c r="B173" s="248" t="s">
        <v>533</v>
      </c>
      <c r="C173" s="249">
        <v>42000</v>
      </c>
      <c r="D173" s="250">
        <v>7903.17</v>
      </c>
      <c r="E173" s="250">
        <v>20160</v>
      </c>
      <c r="F173" s="250">
        <v>12256.83</v>
      </c>
      <c r="G173" s="249">
        <v>0</v>
      </c>
      <c r="H173" s="249">
        <v>0</v>
      </c>
      <c r="I173" s="249">
        <v>0</v>
      </c>
      <c r="J173" s="249">
        <v>0</v>
      </c>
      <c r="K173" s="250">
        <v>12256.83</v>
      </c>
      <c r="L173" s="249">
        <v>33.6</v>
      </c>
    </row>
    <row r="174" spans="1:12" ht="12" customHeight="1" thickBot="1">
      <c r="A174" s="248" t="s">
        <v>632</v>
      </c>
      <c r="B174" s="248" t="s">
        <v>533</v>
      </c>
      <c r="C174" s="249">
        <v>42000</v>
      </c>
      <c r="D174" s="250">
        <v>7937.97</v>
      </c>
      <c r="E174" s="250">
        <v>20370</v>
      </c>
      <c r="F174" s="250">
        <v>12432.03</v>
      </c>
      <c r="G174" s="249">
        <v>0</v>
      </c>
      <c r="H174" s="249">
        <v>0</v>
      </c>
      <c r="I174" s="249">
        <v>0</v>
      </c>
      <c r="J174" s="249">
        <v>0</v>
      </c>
      <c r="K174" s="250">
        <v>12432.03</v>
      </c>
      <c r="L174" s="249">
        <v>-163.8</v>
      </c>
    </row>
    <row r="175" spans="1:12" ht="12" customHeight="1" thickBot="1">
      <c r="A175" s="248" t="s">
        <v>632</v>
      </c>
      <c r="B175" s="248" t="s">
        <v>530</v>
      </c>
      <c r="C175" s="249">
        <v>61000</v>
      </c>
      <c r="D175" s="250">
        <v>24238.42</v>
      </c>
      <c r="E175" s="250">
        <v>29585</v>
      </c>
      <c r="F175" s="249">
        <v>0</v>
      </c>
      <c r="G175" s="249">
        <v>0</v>
      </c>
      <c r="H175" s="249">
        <v>402.6</v>
      </c>
      <c r="I175" s="249">
        <v>0</v>
      </c>
      <c r="J175" s="249">
        <v>0</v>
      </c>
      <c r="K175" s="249">
        <v>402.6</v>
      </c>
      <c r="L175" s="249">
        <v>-237.9</v>
      </c>
    </row>
    <row r="176" spans="1:12" ht="12" customHeight="1" thickBot="1">
      <c r="A176" s="248" t="s">
        <v>633</v>
      </c>
      <c r="B176" s="248" t="s">
        <v>530</v>
      </c>
      <c r="C176" s="249">
        <v>5000</v>
      </c>
      <c r="D176" s="250">
        <v>2361.84</v>
      </c>
      <c r="E176" s="250">
        <v>2895</v>
      </c>
      <c r="F176" s="249">
        <v>0</v>
      </c>
      <c r="G176" s="249">
        <v>0</v>
      </c>
      <c r="H176" s="249">
        <v>15</v>
      </c>
      <c r="I176" s="249">
        <v>0</v>
      </c>
      <c r="J176" s="249">
        <v>0</v>
      </c>
      <c r="K176" s="249">
        <v>15</v>
      </c>
      <c r="L176" s="249">
        <v>17.5</v>
      </c>
    </row>
    <row r="177" spans="1:12" ht="12" customHeight="1" thickBot="1">
      <c r="A177" s="248" t="s">
        <v>633</v>
      </c>
      <c r="B177" s="248" t="s">
        <v>533</v>
      </c>
      <c r="C177" s="249">
        <v>57000</v>
      </c>
      <c r="D177" s="250">
        <v>13569.21</v>
      </c>
      <c r="E177" s="250">
        <v>33003</v>
      </c>
      <c r="F177" s="250">
        <v>19433.79</v>
      </c>
      <c r="G177" s="249">
        <v>0</v>
      </c>
      <c r="H177" s="249">
        <v>0</v>
      </c>
      <c r="I177" s="249">
        <v>0</v>
      </c>
      <c r="J177" s="249">
        <v>0</v>
      </c>
      <c r="K177" s="250">
        <v>19433.79</v>
      </c>
      <c r="L177" s="249">
        <v>199.5</v>
      </c>
    </row>
    <row r="178" spans="1:12" ht="12" customHeight="1" thickBot="1">
      <c r="A178" s="248" t="s">
        <v>634</v>
      </c>
      <c r="B178" s="248" t="s">
        <v>533</v>
      </c>
      <c r="C178" s="249">
        <v>60000</v>
      </c>
      <c r="D178" s="250">
        <v>21751.86</v>
      </c>
      <c r="E178" s="250">
        <v>40320</v>
      </c>
      <c r="F178" s="250">
        <v>18568.14</v>
      </c>
      <c r="G178" s="249">
        <v>0</v>
      </c>
      <c r="H178" s="249">
        <v>0</v>
      </c>
      <c r="I178" s="249">
        <v>0</v>
      </c>
      <c r="J178" s="249">
        <v>0</v>
      </c>
      <c r="K178" s="250">
        <v>18568.14</v>
      </c>
      <c r="L178" s="249">
        <v>408</v>
      </c>
    </row>
    <row r="179" spans="1:12" ht="12" customHeight="1" thickBot="1">
      <c r="A179" s="248" t="s">
        <v>634</v>
      </c>
      <c r="B179" s="248" t="s">
        <v>530</v>
      </c>
      <c r="C179" s="249">
        <v>145296</v>
      </c>
      <c r="D179" s="250">
        <v>73375.53</v>
      </c>
      <c r="E179" s="250">
        <v>97638.91</v>
      </c>
      <c r="F179" s="249">
        <v>0</v>
      </c>
      <c r="G179" s="249">
        <v>0</v>
      </c>
      <c r="H179" s="250">
        <v>1046.13</v>
      </c>
      <c r="I179" s="249">
        <v>0</v>
      </c>
      <c r="J179" s="249">
        <v>0</v>
      </c>
      <c r="K179" s="250">
        <v>1046.13</v>
      </c>
      <c r="L179" s="249">
        <v>988.01</v>
      </c>
    </row>
    <row r="180" spans="1:12" ht="12" customHeight="1" thickBot="1">
      <c r="A180" s="248" t="s">
        <v>635</v>
      </c>
      <c r="B180" s="248" t="s">
        <v>533</v>
      </c>
      <c r="C180" s="249">
        <v>42500</v>
      </c>
      <c r="D180" s="250">
        <v>12110.5</v>
      </c>
      <c r="E180" s="250">
        <v>28466.5</v>
      </c>
      <c r="F180" s="250">
        <v>16356</v>
      </c>
      <c r="G180" s="249">
        <v>0</v>
      </c>
      <c r="H180" s="249">
        <v>0</v>
      </c>
      <c r="I180" s="249">
        <v>0</v>
      </c>
      <c r="J180" s="249">
        <v>0</v>
      </c>
      <c r="K180" s="250">
        <v>16356</v>
      </c>
      <c r="L180" s="249">
        <v>114.75</v>
      </c>
    </row>
    <row r="181" spans="1:12" ht="12" customHeight="1" thickBot="1">
      <c r="A181" s="248" t="s">
        <v>635</v>
      </c>
      <c r="B181" s="248" t="s">
        <v>530</v>
      </c>
      <c r="C181" s="249">
        <v>324348</v>
      </c>
      <c r="D181" s="250">
        <v>157026.72</v>
      </c>
      <c r="E181" s="250">
        <v>217248.29</v>
      </c>
      <c r="F181" s="249">
        <v>0</v>
      </c>
      <c r="G181" s="249">
        <v>0</v>
      </c>
      <c r="H181" s="250">
        <v>2692.09</v>
      </c>
      <c r="I181" s="249">
        <v>0</v>
      </c>
      <c r="J181" s="249">
        <v>0</v>
      </c>
      <c r="K181" s="250">
        <v>2692.09</v>
      </c>
      <c r="L181" s="249">
        <v>875.74</v>
      </c>
    </row>
    <row r="182" spans="1:12" ht="12" customHeight="1" thickBot="1">
      <c r="A182" s="248" t="s">
        <v>636</v>
      </c>
      <c r="B182" s="248" t="s">
        <v>530</v>
      </c>
      <c r="C182" s="249">
        <v>64000</v>
      </c>
      <c r="D182" s="250">
        <v>30950.53</v>
      </c>
      <c r="E182" s="250">
        <v>42784</v>
      </c>
      <c r="F182" s="249">
        <v>0</v>
      </c>
      <c r="G182" s="249">
        <v>0</v>
      </c>
      <c r="H182" s="249">
        <v>864</v>
      </c>
      <c r="I182" s="249">
        <v>0</v>
      </c>
      <c r="J182" s="249">
        <v>0</v>
      </c>
      <c r="K182" s="249">
        <v>864</v>
      </c>
      <c r="L182" s="249">
        <v>896</v>
      </c>
    </row>
    <row r="183" spans="1:12" ht="12" customHeight="1" thickBot="1">
      <c r="A183" s="248" t="s">
        <v>637</v>
      </c>
      <c r="B183" s="248" t="s">
        <v>530</v>
      </c>
      <c r="C183" s="249">
        <v>99609</v>
      </c>
      <c r="D183" s="250">
        <v>63668.02</v>
      </c>
      <c r="E183" s="250">
        <v>75702.84</v>
      </c>
      <c r="F183" s="249">
        <v>0</v>
      </c>
      <c r="G183" s="249">
        <v>0</v>
      </c>
      <c r="H183" s="250">
        <v>2789.05</v>
      </c>
      <c r="I183" s="249">
        <v>0</v>
      </c>
      <c r="J183" s="249">
        <v>0</v>
      </c>
      <c r="K183" s="250">
        <v>2789.05</v>
      </c>
      <c r="L183" s="249">
        <v>627.54</v>
      </c>
    </row>
    <row r="184" spans="1:12" ht="12" customHeight="1" thickBot="1">
      <c r="A184" s="248" t="s">
        <v>638</v>
      </c>
      <c r="B184" s="248" t="s">
        <v>530</v>
      </c>
      <c r="C184" s="249">
        <v>144000</v>
      </c>
      <c r="D184" s="250">
        <v>106137.75</v>
      </c>
      <c r="E184" s="250">
        <v>122083.2</v>
      </c>
      <c r="F184" s="249">
        <v>0</v>
      </c>
      <c r="G184" s="249">
        <v>0</v>
      </c>
      <c r="H184" s="250">
        <v>3628.8</v>
      </c>
      <c r="I184" s="249">
        <v>0</v>
      </c>
      <c r="J184" s="249">
        <v>0</v>
      </c>
      <c r="K184" s="250">
        <v>3628.8</v>
      </c>
      <c r="L184" s="250">
        <v>1684.8</v>
      </c>
    </row>
    <row r="185" spans="1:12" ht="12" customHeight="1" thickBot="1">
      <c r="A185" s="248" t="s">
        <v>639</v>
      </c>
      <c r="B185" s="248" t="s">
        <v>530</v>
      </c>
      <c r="C185" s="249">
        <v>20000</v>
      </c>
      <c r="D185" s="250">
        <v>17839.28</v>
      </c>
      <c r="E185" s="250">
        <v>18682</v>
      </c>
      <c r="F185" s="249">
        <v>0</v>
      </c>
      <c r="G185" s="249">
        <v>0</v>
      </c>
      <c r="H185" s="249">
        <v>622</v>
      </c>
      <c r="I185" s="249">
        <v>0</v>
      </c>
      <c r="J185" s="249">
        <v>0</v>
      </c>
      <c r="K185" s="249">
        <v>622</v>
      </c>
      <c r="L185" s="249">
        <v>122</v>
      </c>
    </row>
    <row r="186" spans="1:12" ht="12" customHeight="1" thickBot="1">
      <c r="A186" s="248" t="s">
        <v>640</v>
      </c>
      <c r="B186" s="248" t="s">
        <v>530</v>
      </c>
      <c r="C186" s="249">
        <v>12000</v>
      </c>
      <c r="D186" s="250">
        <v>10785.92</v>
      </c>
      <c r="E186" s="250">
        <v>11052</v>
      </c>
      <c r="F186" s="249">
        <v>0</v>
      </c>
      <c r="G186" s="249">
        <v>0</v>
      </c>
      <c r="H186" s="249">
        <v>150</v>
      </c>
      <c r="I186" s="249">
        <v>0</v>
      </c>
      <c r="J186" s="249">
        <v>0</v>
      </c>
      <c r="K186" s="249">
        <v>150</v>
      </c>
      <c r="L186" s="249">
        <v>72</v>
      </c>
    </row>
    <row r="187" spans="1:12" ht="12" customHeight="1" thickBot="1">
      <c r="A187" s="251" t="s">
        <v>686</v>
      </c>
      <c r="B187" s="251">
        <v>48</v>
      </c>
      <c r="C187" s="248"/>
      <c r="D187" s="252">
        <v>1567016.03</v>
      </c>
      <c r="E187" s="252">
        <v>1232716.24</v>
      </c>
      <c r="F187" s="252">
        <v>-98963.6</v>
      </c>
      <c r="G187" s="253">
        <v>0</v>
      </c>
      <c r="H187" s="252">
        <v>10659.95</v>
      </c>
      <c r="I187" s="253">
        <v>0</v>
      </c>
      <c r="J187" s="253">
        <v>0</v>
      </c>
      <c r="K187" s="252">
        <v>-88303.65</v>
      </c>
      <c r="L187" s="252">
        <v>-8173.4</v>
      </c>
    </row>
    <row r="188" spans="1:10" ht="12.75">
      <c r="A188" s="222"/>
      <c r="B188" s="222"/>
      <c r="C188" s="223"/>
      <c r="D188" s="223"/>
      <c r="E188" s="223"/>
      <c r="F188" s="223"/>
      <c r="G188" s="223"/>
      <c r="H188" s="223"/>
      <c r="I188" s="223"/>
      <c r="J188" s="223"/>
    </row>
    <row r="189" spans="1:10" ht="12.75">
      <c r="A189" s="221" t="s">
        <v>468</v>
      </c>
      <c r="B189" s="221"/>
      <c r="C189" s="224"/>
      <c r="D189" s="224"/>
      <c r="E189" s="224"/>
      <c r="F189" s="224"/>
      <c r="G189" s="224"/>
      <c r="H189" s="224"/>
      <c r="I189" s="224"/>
      <c r="J189" s="224"/>
    </row>
    <row r="190" spans="1:10" ht="12.75">
      <c r="A190" s="221" t="s">
        <v>511</v>
      </c>
      <c r="B190" s="221"/>
      <c r="C190" s="224"/>
      <c r="D190" s="224" t="s">
        <v>470</v>
      </c>
      <c r="E190" s="224"/>
      <c r="F190" s="224" t="s">
        <v>222</v>
      </c>
      <c r="G190" s="313" t="s">
        <v>469</v>
      </c>
      <c r="H190" s="313"/>
      <c r="I190" s="313"/>
      <c r="J190" s="313"/>
    </row>
    <row r="191" spans="1:10" ht="12.75">
      <c r="A191" s="221"/>
      <c r="B191" s="221"/>
      <c r="C191" s="224"/>
      <c r="D191" s="224"/>
      <c r="E191" s="224"/>
      <c r="F191" s="224"/>
      <c r="G191" s="313" t="s">
        <v>687</v>
      </c>
      <c r="H191" s="313"/>
      <c r="I191" s="313"/>
      <c r="J191" s="313"/>
    </row>
    <row r="192" spans="1:10" ht="12.75">
      <c r="A192" s="222"/>
      <c r="B192" s="222"/>
      <c r="C192" s="223"/>
      <c r="D192" s="223"/>
      <c r="E192" s="223"/>
      <c r="F192" s="223"/>
      <c r="G192" s="223"/>
      <c r="H192" s="223"/>
      <c r="I192" s="223"/>
      <c r="J192" s="223"/>
    </row>
  </sheetData>
  <sheetProtection/>
  <mergeCells count="15">
    <mergeCell ref="A126:L126"/>
    <mergeCell ref="A46:L46"/>
    <mergeCell ref="A65:L65"/>
    <mergeCell ref="B8:I8"/>
    <mergeCell ref="B9:I9"/>
    <mergeCell ref="L10:L13"/>
    <mergeCell ref="A15:L15"/>
    <mergeCell ref="G190:J190"/>
    <mergeCell ref="G191:J191"/>
    <mergeCell ref="B10:B13"/>
    <mergeCell ref="C10:C13"/>
    <mergeCell ref="A137:L137"/>
    <mergeCell ref="A168:L168"/>
    <mergeCell ref="A76:L76"/>
    <mergeCell ref="A107:L107"/>
  </mergeCells>
  <printOptions/>
  <pageMargins left="0.1968503937007874" right="0.1968503937007874" top="0.35433070866141736" bottom="0.35433070866141736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2" width="9.140625" style="189" customWidth="1"/>
    <col min="3" max="3" width="18.7109375" style="189" customWidth="1"/>
    <col min="4" max="4" width="8.421875" style="123" customWidth="1"/>
    <col min="5" max="5" width="10.140625" style="123" customWidth="1"/>
    <col min="6" max="6" width="5.140625" style="123" customWidth="1"/>
    <col min="7" max="7" width="10.57421875" style="123" customWidth="1"/>
    <col min="8" max="8" width="4.57421875" style="123" customWidth="1"/>
    <col min="9" max="9" width="10.8515625" style="123" customWidth="1"/>
    <col min="10" max="10" width="4.140625" style="123" customWidth="1"/>
    <col min="11" max="11" width="10.7109375" style="123" customWidth="1"/>
    <col min="12" max="12" width="4.140625" style="123" customWidth="1"/>
    <col min="13" max="13" width="10.8515625" style="123" bestFit="1" customWidth="1"/>
    <col min="14" max="14" width="4.7109375" style="123" customWidth="1"/>
    <col min="15" max="15" width="10.57421875" style="123" customWidth="1"/>
    <col min="16" max="16384" width="9.140625" style="124" customWidth="1"/>
  </cols>
  <sheetData>
    <row r="1" spans="1:15" ht="12.75">
      <c r="A1" s="122" t="s">
        <v>451</v>
      </c>
      <c r="B1" s="188"/>
      <c r="C1" s="188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.75">
      <c r="A2" s="122" t="s">
        <v>452</v>
      </c>
      <c r="B2" s="188"/>
      <c r="C2" s="188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122" t="s">
        <v>453</v>
      </c>
      <c r="B3" s="188"/>
      <c r="C3" s="188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2.75">
      <c r="A4" s="122" t="s">
        <v>454</v>
      </c>
      <c r="B4" s="188"/>
      <c r="C4" s="188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22" t="s">
        <v>330</v>
      </c>
      <c r="B5" s="188"/>
      <c r="C5" s="188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ht="12.75">
      <c r="A6" s="122" t="s">
        <v>442</v>
      </c>
      <c r="C6" s="188"/>
      <c r="D6" s="122"/>
      <c r="E6" s="122"/>
      <c r="F6" s="122"/>
      <c r="G6" s="122"/>
      <c r="H6" s="122"/>
      <c r="I6" s="122"/>
      <c r="J6" s="122"/>
      <c r="K6" s="122"/>
      <c r="L6" s="122"/>
      <c r="N6" s="122"/>
      <c r="O6" s="122"/>
    </row>
    <row r="7" spans="1:15" ht="12.75">
      <c r="A7" s="123"/>
      <c r="C7" s="188"/>
      <c r="D7" s="122"/>
      <c r="E7" s="122"/>
      <c r="F7" s="122"/>
      <c r="G7" s="122"/>
      <c r="H7" s="122"/>
      <c r="I7" s="122"/>
      <c r="J7" s="122"/>
      <c r="K7" s="122"/>
      <c r="L7" s="122"/>
      <c r="N7" s="122"/>
      <c r="O7" s="122"/>
    </row>
    <row r="8" spans="1:15" ht="12.75">
      <c r="A8" s="123"/>
      <c r="B8" s="230" t="s">
        <v>626</v>
      </c>
      <c r="C8" s="188"/>
      <c r="D8" s="122"/>
      <c r="E8" s="122"/>
      <c r="F8" s="122"/>
      <c r="G8" s="122"/>
      <c r="H8" s="122"/>
      <c r="I8" s="122"/>
      <c r="J8" s="122"/>
      <c r="K8" s="122"/>
      <c r="L8" s="122"/>
      <c r="N8" s="122"/>
      <c r="O8" s="122"/>
    </row>
    <row r="9" spans="1:15" ht="12.75">
      <c r="A9" s="188"/>
      <c r="B9" s="188"/>
      <c r="C9" s="188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</row>
    <row r="10" spans="1:15" s="190" customFormat="1" ht="11.25">
      <c r="A10" s="356" t="s">
        <v>103</v>
      </c>
      <c r="B10" s="357"/>
      <c r="C10" s="357"/>
      <c r="D10" s="357"/>
      <c r="E10" s="358"/>
      <c r="F10" s="328" t="s">
        <v>1</v>
      </c>
      <c r="G10" s="347" t="s">
        <v>473</v>
      </c>
      <c r="H10" s="328" t="s">
        <v>1</v>
      </c>
      <c r="I10" s="353" t="s">
        <v>474</v>
      </c>
      <c r="J10" s="328" t="s">
        <v>1</v>
      </c>
      <c r="K10" s="353" t="s">
        <v>120</v>
      </c>
      <c r="L10" s="328" t="s">
        <v>1</v>
      </c>
      <c r="M10" s="353" t="s">
        <v>475</v>
      </c>
      <c r="N10" s="328" t="s">
        <v>1</v>
      </c>
      <c r="O10" s="353" t="s">
        <v>127</v>
      </c>
    </row>
    <row r="11" spans="1:15" s="190" customFormat="1" ht="15" customHeight="1">
      <c r="A11" s="335" t="s">
        <v>460</v>
      </c>
      <c r="B11" s="336"/>
      <c r="C11" s="337"/>
      <c r="D11" s="344" t="s">
        <v>461</v>
      </c>
      <c r="E11" s="347" t="s">
        <v>476</v>
      </c>
      <c r="F11" s="329"/>
      <c r="G11" s="348"/>
      <c r="H11" s="329"/>
      <c r="I11" s="354"/>
      <c r="J11" s="329"/>
      <c r="K11" s="354"/>
      <c r="L11" s="329"/>
      <c r="M11" s="354"/>
      <c r="N11" s="329"/>
      <c r="O11" s="354"/>
    </row>
    <row r="12" spans="1:15" s="190" customFormat="1" ht="25.5" customHeight="1">
      <c r="A12" s="338"/>
      <c r="B12" s="339"/>
      <c r="C12" s="340"/>
      <c r="D12" s="345"/>
      <c r="E12" s="348"/>
      <c r="F12" s="329"/>
      <c r="G12" s="348"/>
      <c r="H12" s="329"/>
      <c r="I12" s="354"/>
      <c r="J12" s="329"/>
      <c r="K12" s="354"/>
      <c r="L12" s="329"/>
      <c r="M12" s="354"/>
      <c r="N12" s="329"/>
      <c r="O12" s="354"/>
    </row>
    <row r="13" spans="1:15" s="190" customFormat="1" ht="18" customHeight="1">
      <c r="A13" s="341"/>
      <c r="B13" s="342"/>
      <c r="C13" s="343"/>
      <c r="D13" s="346"/>
      <c r="E13" s="349"/>
      <c r="F13" s="329"/>
      <c r="G13" s="349"/>
      <c r="H13" s="329"/>
      <c r="I13" s="355"/>
      <c r="J13" s="329"/>
      <c r="K13" s="355"/>
      <c r="L13" s="329"/>
      <c r="M13" s="355"/>
      <c r="N13" s="329"/>
      <c r="O13" s="355"/>
    </row>
    <row r="14" spans="1:15" s="190" customFormat="1" ht="18" customHeight="1">
      <c r="A14" s="350">
        <v>1</v>
      </c>
      <c r="B14" s="351"/>
      <c r="C14" s="351"/>
      <c r="D14" s="351"/>
      <c r="E14" s="352"/>
      <c r="F14" s="330"/>
      <c r="G14" s="191">
        <v>2</v>
      </c>
      <c r="H14" s="330"/>
      <c r="I14" s="134">
        <v>3</v>
      </c>
      <c r="J14" s="330"/>
      <c r="K14" s="134">
        <v>4</v>
      </c>
      <c r="L14" s="330"/>
      <c r="M14" s="134">
        <v>5</v>
      </c>
      <c r="N14" s="330"/>
      <c r="O14" s="134">
        <v>6</v>
      </c>
    </row>
    <row r="15" spans="1:16" s="190" customFormat="1" ht="13.5" customHeight="1">
      <c r="A15" s="331" t="s">
        <v>477</v>
      </c>
      <c r="B15" s="332"/>
      <c r="C15" s="332"/>
      <c r="D15" s="332"/>
      <c r="E15" s="333"/>
      <c r="F15" s="192">
        <v>678</v>
      </c>
      <c r="G15" s="192"/>
      <c r="H15" s="192">
        <v>689</v>
      </c>
      <c r="I15" s="192"/>
      <c r="J15" s="192">
        <v>700</v>
      </c>
      <c r="K15" s="192"/>
      <c r="L15" s="192">
        <v>711</v>
      </c>
      <c r="M15" s="192"/>
      <c r="N15" s="192">
        <v>722</v>
      </c>
      <c r="O15" s="192"/>
      <c r="P15" s="193"/>
    </row>
    <row r="16" spans="1:16" s="190" customFormat="1" ht="12.75" customHeight="1">
      <c r="A16" s="334" t="s">
        <v>478</v>
      </c>
      <c r="B16" s="334"/>
      <c r="C16" s="334"/>
      <c r="D16" s="334"/>
      <c r="E16" s="334"/>
      <c r="F16" s="194">
        <v>679</v>
      </c>
      <c r="G16" s="194"/>
      <c r="H16" s="192">
        <v>690</v>
      </c>
      <c r="I16" s="194"/>
      <c r="J16" s="194">
        <v>701</v>
      </c>
      <c r="K16" s="194"/>
      <c r="L16" s="194">
        <v>712</v>
      </c>
      <c r="M16" s="194"/>
      <c r="N16" s="194">
        <v>723</v>
      </c>
      <c r="O16" s="194"/>
      <c r="P16" s="195"/>
    </row>
    <row r="17" spans="1:15" s="132" customFormat="1" ht="15" customHeight="1">
      <c r="A17" s="326" t="s">
        <v>479</v>
      </c>
      <c r="B17" s="326"/>
      <c r="C17" s="326"/>
      <c r="D17" s="238" t="s">
        <v>530</v>
      </c>
      <c r="E17" s="238" t="s">
        <v>627</v>
      </c>
      <c r="F17" s="149"/>
      <c r="G17" s="240">
        <v>365000</v>
      </c>
      <c r="H17" s="196"/>
      <c r="I17" s="240">
        <v>366277.5</v>
      </c>
      <c r="J17" s="196"/>
      <c r="K17" s="240">
        <v>373441.25</v>
      </c>
      <c r="L17" s="196"/>
      <c r="M17" s="239">
        <v>0.365</v>
      </c>
      <c r="N17" s="196"/>
      <c r="O17" s="239">
        <v>2.508982</v>
      </c>
    </row>
    <row r="18" spans="1:15" s="132" customFormat="1" ht="14.25" customHeight="1">
      <c r="A18" s="326" t="s">
        <v>479</v>
      </c>
      <c r="B18" s="326"/>
      <c r="C18" s="326"/>
      <c r="D18" s="238" t="s">
        <v>530</v>
      </c>
      <c r="E18" s="238" t="s">
        <v>628</v>
      </c>
      <c r="F18" s="149"/>
      <c r="G18" s="240">
        <v>2729.3</v>
      </c>
      <c r="H18" s="196"/>
      <c r="I18" s="240">
        <v>2691.09</v>
      </c>
      <c r="J18" s="196"/>
      <c r="K18" s="240">
        <v>2729.3</v>
      </c>
      <c r="L18" s="196"/>
      <c r="M18" s="239">
        <v>0.051932</v>
      </c>
      <c r="N18" s="196"/>
      <c r="O18" s="239">
        <v>0.018337</v>
      </c>
    </row>
    <row r="19" spans="1:15" s="132" customFormat="1" ht="12.75">
      <c r="A19" s="326" t="s">
        <v>479</v>
      </c>
      <c r="B19" s="326"/>
      <c r="C19" s="326"/>
      <c r="D19" s="238" t="s">
        <v>530</v>
      </c>
      <c r="E19" s="238" t="s">
        <v>629</v>
      </c>
      <c r="F19" s="149"/>
      <c r="G19" s="240">
        <v>22744</v>
      </c>
      <c r="H19" s="196"/>
      <c r="I19" s="240">
        <v>21834.24</v>
      </c>
      <c r="J19" s="196"/>
      <c r="K19" s="240">
        <v>22748.55</v>
      </c>
      <c r="L19" s="196"/>
      <c r="M19" s="239">
        <v>0.134299</v>
      </c>
      <c r="N19" s="196"/>
      <c r="O19" s="239">
        <v>0.152837</v>
      </c>
    </row>
    <row r="20" spans="1:15" s="132" customFormat="1" ht="12.75">
      <c r="A20" s="326" t="s">
        <v>479</v>
      </c>
      <c r="B20" s="326"/>
      <c r="C20" s="326"/>
      <c r="D20" s="238" t="s">
        <v>530</v>
      </c>
      <c r="E20" s="238" t="s">
        <v>630</v>
      </c>
      <c r="F20" s="149"/>
      <c r="G20" s="240">
        <v>163869.5</v>
      </c>
      <c r="H20" s="196"/>
      <c r="I20" s="240">
        <v>144228.57</v>
      </c>
      <c r="J20" s="196"/>
      <c r="K20" s="240">
        <v>159445.02</v>
      </c>
      <c r="L20" s="196"/>
      <c r="M20" s="239">
        <v>0.803976</v>
      </c>
      <c r="N20" s="196"/>
      <c r="O20" s="239">
        <v>1.071239</v>
      </c>
    </row>
    <row r="21" spans="1:15" s="132" customFormat="1" ht="12.75">
      <c r="A21" s="326" t="s">
        <v>479</v>
      </c>
      <c r="B21" s="326"/>
      <c r="C21" s="326"/>
      <c r="D21" s="238" t="s">
        <v>533</v>
      </c>
      <c r="E21" s="238" t="s">
        <v>630</v>
      </c>
      <c r="F21" s="149"/>
      <c r="G21" s="240">
        <v>60733.5</v>
      </c>
      <c r="H21" s="196"/>
      <c r="I21" s="240">
        <v>53454.16</v>
      </c>
      <c r="J21" s="196"/>
      <c r="K21" s="240">
        <v>59093.7</v>
      </c>
      <c r="L21" s="196"/>
      <c r="M21" s="239">
        <v>0.297971</v>
      </c>
      <c r="N21" s="196"/>
      <c r="O21" s="239">
        <v>0.397024</v>
      </c>
    </row>
    <row r="22" spans="1:15" s="132" customFormat="1" ht="12.75">
      <c r="A22" s="326" t="s">
        <v>479</v>
      </c>
      <c r="B22" s="326"/>
      <c r="C22" s="326"/>
      <c r="D22" s="238" t="s">
        <v>530</v>
      </c>
      <c r="E22" s="238" t="s">
        <v>631</v>
      </c>
      <c r="F22" s="149"/>
      <c r="G22" s="240">
        <v>236743</v>
      </c>
      <c r="H22" s="196"/>
      <c r="I22" s="240">
        <v>205323.82</v>
      </c>
      <c r="J22" s="196"/>
      <c r="K22" s="240">
        <v>227273.28</v>
      </c>
      <c r="L22" s="196"/>
      <c r="M22" s="239">
        <v>1.698988</v>
      </c>
      <c r="N22" s="196"/>
      <c r="O22" s="239">
        <v>1.526946</v>
      </c>
    </row>
    <row r="23" spans="1:15" s="132" customFormat="1" ht="12.75">
      <c r="A23" s="326" t="s">
        <v>479</v>
      </c>
      <c r="B23" s="326"/>
      <c r="C23" s="326"/>
      <c r="D23" s="238" t="s">
        <v>533</v>
      </c>
      <c r="E23" s="238" t="s">
        <v>631</v>
      </c>
      <c r="F23" s="149"/>
      <c r="G23" s="240">
        <v>117247.5</v>
      </c>
      <c r="H23" s="196"/>
      <c r="I23" s="240">
        <v>101687.08</v>
      </c>
      <c r="J23" s="196"/>
      <c r="K23" s="240">
        <v>112557.6</v>
      </c>
      <c r="L23" s="196"/>
      <c r="M23" s="239">
        <v>0.841427</v>
      </c>
      <c r="N23" s="196"/>
      <c r="O23" s="239">
        <v>0.756223</v>
      </c>
    </row>
    <row r="24" spans="1:15" s="132" customFormat="1" ht="12.75">
      <c r="A24" s="326" t="s">
        <v>479</v>
      </c>
      <c r="B24" s="326"/>
      <c r="C24" s="326"/>
      <c r="D24" s="238" t="s">
        <v>533</v>
      </c>
      <c r="E24" s="238" t="s">
        <v>632</v>
      </c>
      <c r="F24" s="149"/>
      <c r="G24" s="240">
        <v>58535.5</v>
      </c>
      <c r="H24" s="196"/>
      <c r="I24" s="240">
        <v>50390.71</v>
      </c>
      <c r="J24" s="196"/>
      <c r="K24" s="240">
        <v>56779.44</v>
      </c>
      <c r="L24" s="196"/>
      <c r="M24" s="239">
        <v>0.145348</v>
      </c>
      <c r="N24" s="196"/>
      <c r="O24" s="239">
        <v>0.381475</v>
      </c>
    </row>
    <row r="25" spans="1:15" s="132" customFormat="1" ht="12.75">
      <c r="A25" s="326" t="s">
        <v>479</v>
      </c>
      <c r="B25" s="326"/>
      <c r="C25" s="326"/>
      <c r="D25" s="238" t="s">
        <v>530</v>
      </c>
      <c r="E25" s="238" t="s">
        <v>632</v>
      </c>
      <c r="F25" s="149"/>
      <c r="G25" s="240">
        <v>444990.5</v>
      </c>
      <c r="H25" s="196"/>
      <c r="I25" s="240">
        <v>384041.25</v>
      </c>
      <c r="J25" s="196"/>
      <c r="K25" s="240">
        <v>431640.79</v>
      </c>
      <c r="L25" s="196"/>
      <c r="M25" s="239">
        <v>1.104942</v>
      </c>
      <c r="N25" s="196"/>
      <c r="O25" s="239">
        <v>2.899999</v>
      </c>
    </row>
    <row r="26" spans="1:15" s="132" customFormat="1" ht="12.75">
      <c r="A26" s="326" t="s">
        <v>479</v>
      </c>
      <c r="B26" s="326"/>
      <c r="C26" s="326"/>
      <c r="D26" s="238" t="s">
        <v>533</v>
      </c>
      <c r="E26" s="238" t="s">
        <v>633</v>
      </c>
      <c r="F26" s="149"/>
      <c r="G26" s="240">
        <v>190958.4</v>
      </c>
      <c r="H26" s="196"/>
      <c r="I26" s="240">
        <v>163269.44</v>
      </c>
      <c r="J26" s="196"/>
      <c r="K26" s="240">
        <v>184274.86</v>
      </c>
      <c r="L26" s="196"/>
      <c r="M26" s="239">
        <v>0.88416</v>
      </c>
      <c r="N26" s="196"/>
      <c r="O26" s="239">
        <v>1.238059</v>
      </c>
    </row>
    <row r="27" spans="1:15" s="132" customFormat="1" ht="12.75">
      <c r="A27" s="326" t="s">
        <v>479</v>
      </c>
      <c r="B27" s="326"/>
      <c r="C27" s="326"/>
      <c r="D27" s="238" t="s">
        <v>530</v>
      </c>
      <c r="E27" s="238" t="s">
        <v>633</v>
      </c>
      <c r="F27" s="149"/>
      <c r="G27" s="240">
        <v>182259.6</v>
      </c>
      <c r="H27" s="196"/>
      <c r="I27" s="240">
        <v>155831.96</v>
      </c>
      <c r="J27" s="196"/>
      <c r="K27" s="240">
        <v>175880.51</v>
      </c>
      <c r="L27" s="196"/>
      <c r="M27" s="239">
        <v>0.843884</v>
      </c>
      <c r="N27" s="196"/>
      <c r="O27" s="239">
        <v>1.181661</v>
      </c>
    </row>
    <row r="28" spans="1:15" s="132" customFormat="1" ht="12.75">
      <c r="A28" s="326" t="s">
        <v>479</v>
      </c>
      <c r="B28" s="326"/>
      <c r="C28" s="326"/>
      <c r="D28" s="238" t="s">
        <v>530</v>
      </c>
      <c r="E28" s="238" t="s">
        <v>634</v>
      </c>
      <c r="F28" s="149"/>
      <c r="G28" s="240">
        <v>352180.5</v>
      </c>
      <c r="H28" s="196"/>
      <c r="I28" s="240">
        <v>303121.94</v>
      </c>
      <c r="J28" s="196"/>
      <c r="K28" s="240">
        <v>338093.28</v>
      </c>
      <c r="L28" s="196"/>
      <c r="M28" s="239">
        <v>1.72869</v>
      </c>
      <c r="N28" s="196"/>
      <c r="O28" s="239">
        <v>2.271495</v>
      </c>
    </row>
    <row r="29" spans="1:15" s="132" customFormat="1" ht="12.75">
      <c r="A29" s="326" t="s">
        <v>479</v>
      </c>
      <c r="B29" s="326"/>
      <c r="C29" s="326"/>
      <c r="D29" s="238" t="s">
        <v>533</v>
      </c>
      <c r="E29" s="238" t="s">
        <v>634</v>
      </c>
      <c r="F29" s="149"/>
      <c r="G29" s="240">
        <v>93864.4</v>
      </c>
      <c r="H29" s="196"/>
      <c r="I29" s="240">
        <v>80723.38</v>
      </c>
      <c r="J29" s="196"/>
      <c r="K29" s="240">
        <v>90109.82</v>
      </c>
      <c r="L29" s="196"/>
      <c r="M29" s="239">
        <v>0.460737</v>
      </c>
      <c r="N29" s="196"/>
      <c r="O29" s="239">
        <v>0.605407</v>
      </c>
    </row>
    <row r="30" spans="1:15" s="132" customFormat="1" ht="12.75">
      <c r="A30" s="326" t="s">
        <v>479</v>
      </c>
      <c r="B30" s="326"/>
      <c r="C30" s="326"/>
      <c r="D30" s="238" t="s">
        <v>533</v>
      </c>
      <c r="E30" s="238" t="s">
        <v>635</v>
      </c>
      <c r="F30" s="149"/>
      <c r="G30" s="240">
        <v>75924.8</v>
      </c>
      <c r="H30" s="196"/>
      <c r="I30" s="240">
        <v>64713.23</v>
      </c>
      <c r="J30" s="196"/>
      <c r="K30" s="240">
        <v>72649.19</v>
      </c>
      <c r="L30" s="196"/>
      <c r="M30" s="239">
        <v>0.195608</v>
      </c>
      <c r="N30" s="196"/>
      <c r="O30" s="239">
        <v>0.488097</v>
      </c>
    </row>
    <row r="31" spans="1:15" s="132" customFormat="1" ht="12.75">
      <c r="A31" s="326" t="s">
        <v>479</v>
      </c>
      <c r="B31" s="326"/>
      <c r="C31" s="326"/>
      <c r="D31" s="238" t="s">
        <v>530</v>
      </c>
      <c r="E31" s="238" t="s">
        <v>635</v>
      </c>
      <c r="F31" s="149"/>
      <c r="G31" s="240">
        <v>358317.4</v>
      </c>
      <c r="H31" s="196"/>
      <c r="I31" s="240">
        <v>293591.31</v>
      </c>
      <c r="J31" s="196"/>
      <c r="K31" s="240">
        <v>342858.56</v>
      </c>
      <c r="L31" s="196"/>
      <c r="M31" s="239">
        <v>0.923147</v>
      </c>
      <c r="N31" s="196"/>
      <c r="O31" s="239">
        <v>2.303511</v>
      </c>
    </row>
    <row r="32" spans="1:15" s="132" customFormat="1" ht="12.75">
      <c r="A32" s="326" t="s">
        <v>479</v>
      </c>
      <c r="B32" s="326"/>
      <c r="C32" s="326"/>
      <c r="D32" s="238" t="s">
        <v>530</v>
      </c>
      <c r="E32" s="238" t="s">
        <v>636</v>
      </c>
      <c r="F32" s="149"/>
      <c r="G32" s="240">
        <v>123307.1</v>
      </c>
      <c r="H32" s="196"/>
      <c r="I32" s="240">
        <v>104002.68</v>
      </c>
      <c r="J32" s="196"/>
      <c r="K32" s="240">
        <v>117758.28</v>
      </c>
      <c r="L32" s="196"/>
      <c r="M32" s="239">
        <v>0.807364</v>
      </c>
      <c r="N32" s="196"/>
      <c r="O32" s="239">
        <v>0.791164</v>
      </c>
    </row>
    <row r="33" spans="1:15" s="132" customFormat="1" ht="12.75">
      <c r="A33" s="326" t="s">
        <v>479</v>
      </c>
      <c r="B33" s="326"/>
      <c r="C33" s="326"/>
      <c r="D33" s="238" t="s">
        <v>530</v>
      </c>
      <c r="E33" s="238" t="s">
        <v>637</v>
      </c>
      <c r="F33" s="149"/>
      <c r="G33" s="240">
        <v>299394.4</v>
      </c>
      <c r="H33" s="196"/>
      <c r="I33" s="240">
        <v>248196.66</v>
      </c>
      <c r="J33" s="196"/>
      <c r="K33" s="240">
        <v>284424.68</v>
      </c>
      <c r="L33" s="196"/>
      <c r="M33" s="239">
        <v>1.370773</v>
      </c>
      <c r="N33" s="196"/>
      <c r="O33" s="239">
        <v>1.91092</v>
      </c>
    </row>
    <row r="34" spans="1:15" s="132" customFormat="1" ht="12.75">
      <c r="A34" s="326" t="s">
        <v>479</v>
      </c>
      <c r="B34" s="326"/>
      <c r="C34" s="326"/>
      <c r="D34" s="238" t="s">
        <v>530</v>
      </c>
      <c r="E34" s="238" t="s">
        <v>638</v>
      </c>
      <c r="F34" s="149"/>
      <c r="G34" s="240">
        <v>298564.2</v>
      </c>
      <c r="H34" s="196"/>
      <c r="I34" s="240">
        <v>231453.19</v>
      </c>
      <c r="J34" s="196"/>
      <c r="K34" s="240">
        <v>281247.48</v>
      </c>
      <c r="L34" s="196"/>
      <c r="M34" s="239">
        <v>1.030719</v>
      </c>
      <c r="N34" s="196"/>
      <c r="O34" s="239">
        <v>1.889574</v>
      </c>
    </row>
    <row r="35" spans="1:15" s="132" customFormat="1" ht="12.75">
      <c r="A35" s="326" t="s">
        <v>479</v>
      </c>
      <c r="B35" s="326"/>
      <c r="C35" s="326"/>
      <c r="D35" s="238" t="s">
        <v>530</v>
      </c>
      <c r="E35" s="238" t="s">
        <v>639</v>
      </c>
      <c r="F35" s="149"/>
      <c r="G35" s="240">
        <v>42732</v>
      </c>
      <c r="H35" s="196"/>
      <c r="I35" s="240">
        <v>33665.76</v>
      </c>
      <c r="J35" s="196"/>
      <c r="K35" s="240">
        <v>39915.96</v>
      </c>
      <c r="L35" s="196"/>
      <c r="M35" s="239">
        <v>0.179578</v>
      </c>
      <c r="N35" s="196"/>
      <c r="O35" s="239">
        <v>0.268177</v>
      </c>
    </row>
    <row r="36" spans="1:15" s="132" customFormat="1" ht="12.75">
      <c r="A36" s="326" t="s">
        <v>479</v>
      </c>
      <c r="B36" s="326"/>
      <c r="C36" s="326"/>
      <c r="D36" s="238" t="s">
        <v>530</v>
      </c>
      <c r="E36" s="238" t="s">
        <v>640</v>
      </c>
      <c r="F36" s="149"/>
      <c r="G36" s="240">
        <v>123843</v>
      </c>
      <c r="H36" s="196"/>
      <c r="I36" s="240">
        <v>109394.45</v>
      </c>
      <c r="J36" s="196"/>
      <c r="K36" s="240">
        <v>114059.4</v>
      </c>
      <c r="L36" s="196"/>
      <c r="M36" s="239">
        <v>0.58645</v>
      </c>
      <c r="N36" s="196"/>
      <c r="O36" s="239">
        <v>0.766313</v>
      </c>
    </row>
    <row r="37" spans="1:16" s="190" customFormat="1" ht="23.25" customHeight="1">
      <c r="A37" s="327" t="s">
        <v>480</v>
      </c>
      <c r="B37" s="327"/>
      <c r="C37" s="327"/>
      <c r="D37" s="327"/>
      <c r="E37" s="327"/>
      <c r="F37" s="194">
        <v>680</v>
      </c>
      <c r="G37" s="194"/>
      <c r="H37" s="192">
        <v>691</v>
      </c>
      <c r="I37" s="194"/>
      <c r="J37" s="194">
        <v>702</v>
      </c>
      <c r="K37" s="194"/>
      <c r="L37" s="194">
        <v>713</v>
      </c>
      <c r="M37" s="194"/>
      <c r="N37" s="194">
        <v>724</v>
      </c>
      <c r="O37" s="194"/>
      <c r="P37" s="195"/>
    </row>
    <row r="38" spans="1:16" s="190" customFormat="1" ht="12.75" customHeight="1">
      <c r="A38" s="327" t="s">
        <v>481</v>
      </c>
      <c r="B38" s="327"/>
      <c r="C38" s="327"/>
      <c r="D38" s="327"/>
      <c r="E38" s="327"/>
      <c r="F38" s="194">
        <v>681</v>
      </c>
      <c r="G38" s="194"/>
      <c r="H38" s="192">
        <v>692</v>
      </c>
      <c r="I38" s="194"/>
      <c r="J38" s="197">
        <v>703</v>
      </c>
      <c r="K38" s="194"/>
      <c r="L38" s="194">
        <v>714</v>
      </c>
      <c r="M38" s="194"/>
      <c r="N38" s="194">
        <v>725</v>
      </c>
      <c r="O38" s="194"/>
      <c r="P38" s="195"/>
    </row>
    <row r="39" spans="1:15" s="132" customFormat="1" ht="12.75" customHeight="1">
      <c r="A39" s="321" t="s">
        <v>482</v>
      </c>
      <c r="B39" s="322"/>
      <c r="C39" s="322"/>
      <c r="D39" s="322"/>
      <c r="E39" s="323"/>
      <c r="F39" s="194">
        <v>682</v>
      </c>
      <c r="G39" s="169">
        <f>SUM(G17:G38)</f>
        <v>3613938.5999999996</v>
      </c>
      <c r="H39" s="149">
        <v>693</v>
      </c>
      <c r="I39" s="169">
        <f>SUM(I17:I38)</f>
        <v>3117892.42</v>
      </c>
      <c r="J39" s="149">
        <v>704</v>
      </c>
      <c r="K39" s="169">
        <f>SUM(K17:K38)</f>
        <v>3486980.9499999997</v>
      </c>
      <c r="L39" s="149">
        <v>715</v>
      </c>
      <c r="M39" s="198">
        <f>SUM(M17:M38)</f>
        <v>14.454992999999998</v>
      </c>
      <c r="N39" s="149">
        <v>726</v>
      </c>
      <c r="O39" s="198">
        <f>SUM(O17:O38)</f>
        <v>23.42744</v>
      </c>
    </row>
    <row r="40" spans="1:15" s="168" customFormat="1" ht="12.75" customHeight="1">
      <c r="A40" s="324" t="s">
        <v>483</v>
      </c>
      <c r="B40" s="324"/>
      <c r="C40" s="324"/>
      <c r="D40" s="324"/>
      <c r="E40" s="324"/>
      <c r="F40" s="194">
        <v>683</v>
      </c>
      <c r="G40" s="199"/>
      <c r="H40" s="200">
        <v>694</v>
      </c>
      <c r="I40" s="201"/>
      <c r="J40" s="163">
        <v>705</v>
      </c>
      <c r="K40" s="201"/>
      <c r="L40" s="202">
        <v>716</v>
      </c>
      <c r="M40" s="203"/>
      <c r="N40" s="204">
        <v>727</v>
      </c>
      <c r="O40" s="205"/>
    </row>
    <row r="41" spans="1:15" s="168" customFormat="1" ht="12.75" customHeight="1">
      <c r="A41" s="325" t="s">
        <v>484</v>
      </c>
      <c r="B41" s="325"/>
      <c r="C41" s="325"/>
      <c r="D41" s="325"/>
      <c r="E41" s="325"/>
      <c r="F41" s="206">
        <v>684</v>
      </c>
      <c r="G41" s="199"/>
      <c r="H41" s="200">
        <v>695</v>
      </c>
      <c r="I41" s="201"/>
      <c r="J41" s="163">
        <v>706</v>
      </c>
      <c r="K41" s="201"/>
      <c r="L41" s="202">
        <v>717</v>
      </c>
      <c r="M41" s="203"/>
      <c r="N41" s="204">
        <v>728</v>
      </c>
      <c r="O41" s="205"/>
    </row>
    <row r="42" spans="1:15" s="168" customFormat="1" ht="12.75" customHeight="1">
      <c r="A42" s="325" t="s">
        <v>485</v>
      </c>
      <c r="B42" s="325"/>
      <c r="C42" s="325"/>
      <c r="D42" s="325"/>
      <c r="E42" s="325"/>
      <c r="F42" s="206">
        <v>685</v>
      </c>
      <c r="G42" s="199"/>
      <c r="H42" s="200">
        <v>696</v>
      </c>
      <c r="I42" s="201"/>
      <c r="J42" s="163">
        <v>707</v>
      </c>
      <c r="K42" s="201"/>
      <c r="L42" s="202">
        <v>718</v>
      </c>
      <c r="M42" s="203"/>
      <c r="N42" s="204">
        <v>729</v>
      </c>
      <c r="O42" s="205"/>
    </row>
    <row r="43" spans="1:15" s="168" customFormat="1" ht="12.75" customHeight="1">
      <c r="A43" s="325" t="s">
        <v>486</v>
      </c>
      <c r="B43" s="325"/>
      <c r="C43" s="325"/>
      <c r="D43" s="325"/>
      <c r="E43" s="325"/>
      <c r="F43" s="206">
        <v>686</v>
      </c>
      <c r="G43" s="206"/>
      <c r="H43" s="200">
        <v>697</v>
      </c>
      <c r="I43" s="206"/>
      <c r="J43" s="200">
        <v>708</v>
      </c>
      <c r="K43" s="206"/>
      <c r="L43" s="172">
        <v>719</v>
      </c>
      <c r="M43" s="206"/>
      <c r="N43" s="200">
        <v>730</v>
      </c>
      <c r="O43" s="206"/>
    </row>
    <row r="44" spans="1:15" s="168" customFormat="1" ht="12.75" customHeight="1">
      <c r="A44" s="325" t="s">
        <v>487</v>
      </c>
      <c r="B44" s="325"/>
      <c r="C44" s="325"/>
      <c r="D44" s="325"/>
      <c r="E44" s="325"/>
      <c r="F44" s="206">
        <v>687</v>
      </c>
      <c r="G44" s="176"/>
      <c r="H44" s="200">
        <v>698</v>
      </c>
      <c r="I44" s="174"/>
      <c r="J44" s="163">
        <v>709</v>
      </c>
      <c r="K44" s="174"/>
      <c r="L44" s="202">
        <v>720</v>
      </c>
      <c r="M44" s="203"/>
      <c r="N44" s="204">
        <v>731</v>
      </c>
      <c r="O44" s="207"/>
    </row>
    <row r="45" spans="1:15" s="168" customFormat="1" ht="12.75" customHeight="1">
      <c r="A45" s="324" t="s">
        <v>488</v>
      </c>
      <c r="B45" s="324"/>
      <c r="C45" s="324"/>
      <c r="D45" s="324"/>
      <c r="E45" s="324"/>
      <c r="F45" s="206">
        <v>688</v>
      </c>
      <c r="G45" s="176">
        <f>G39</f>
        <v>3613938.5999999996</v>
      </c>
      <c r="H45" s="200">
        <v>699</v>
      </c>
      <c r="I45" s="174">
        <f>I39</f>
        <v>3117892.42</v>
      </c>
      <c r="J45" s="163">
        <v>710</v>
      </c>
      <c r="K45" s="174">
        <f>K39</f>
        <v>3486980.9499999997</v>
      </c>
      <c r="L45" s="202">
        <v>721</v>
      </c>
      <c r="M45" s="203"/>
      <c r="N45" s="204">
        <v>732</v>
      </c>
      <c r="O45" s="181">
        <f>O39</f>
        <v>23.42744</v>
      </c>
    </row>
    <row r="46" spans="1:15" s="132" customFormat="1" ht="12.75" customHeight="1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1:16" ht="12.75">
      <c r="A47" s="208" t="s">
        <v>468</v>
      </c>
      <c r="B47" s="208"/>
      <c r="C47" s="208"/>
      <c r="D47" s="184"/>
      <c r="E47" s="184"/>
      <c r="J47" s="185" t="s">
        <v>222</v>
      </c>
      <c r="L47" s="320" t="s">
        <v>469</v>
      </c>
      <c r="M47" s="320"/>
      <c r="N47" s="320"/>
      <c r="O47" s="320"/>
      <c r="P47" s="190"/>
    </row>
    <row r="48" spans="1:16" ht="12.75">
      <c r="A48" s="208" t="s">
        <v>511</v>
      </c>
      <c r="B48" s="208"/>
      <c r="C48" s="208"/>
      <c r="D48" s="184" t="s">
        <v>470</v>
      </c>
      <c r="K48" s="184"/>
      <c r="L48" s="320" t="s">
        <v>441</v>
      </c>
      <c r="M48" s="320"/>
      <c r="N48" s="320"/>
      <c r="O48" s="320"/>
      <c r="P48" s="190"/>
    </row>
    <row r="49" spans="10:16" ht="12.75">
      <c r="J49" s="187"/>
      <c r="K49" s="126"/>
      <c r="L49" s="122"/>
      <c r="M49" s="209"/>
      <c r="N49" s="209"/>
      <c r="P49" s="210"/>
    </row>
    <row r="50" spans="1:16" ht="12.75">
      <c r="A50" s="188"/>
      <c r="B50" s="189" t="s">
        <v>489</v>
      </c>
      <c r="C50" s="188"/>
      <c r="D50" s="122"/>
      <c r="E50" s="125"/>
      <c r="F50" s="122"/>
      <c r="G50" s="126"/>
      <c r="H50" s="122"/>
      <c r="I50" s="122"/>
      <c r="J50" s="122"/>
      <c r="K50" s="126"/>
      <c r="L50" s="122"/>
      <c r="M50" s="209"/>
      <c r="N50" s="209"/>
      <c r="O50" s="186"/>
      <c r="P50" s="190"/>
    </row>
    <row r="51" spans="2:14" ht="12.75">
      <c r="B51" s="189" t="s">
        <v>472</v>
      </c>
      <c r="M51" s="209"/>
      <c r="N51" s="209"/>
    </row>
    <row r="52" ht="12.75">
      <c r="B52" s="189" t="s">
        <v>490</v>
      </c>
    </row>
  </sheetData>
  <sheetProtection/>
  <mergeCells count="48">
    <mergeCell ref="A23:C23"/>
    <mergeCell ref="A24:C24"/>
    <mergeCell ref="A17:C17"/>
    <mergeCell ref="A18:C18"/>
    <mergeCell ref="A19:C19"/>
    <mergeCell ref="A20:C20"/>
    <mergeCell ref="A21:C21"/>
    <mergeCell ref="A22:C22"/>
    <mergeCell ref="N10:N14"/>
    <mergeCell ref="O10:O13"/>
    <mergeCell ref="A10:E10"/>
    <mergeCell ref="F10:F14"/>
    <mergeCell ref="J10:J14"/>
    <mergeCell ref="K10:K13"/>
    <mergeCell ref="L10:L14"/>
    <mergeCell ref="M10:M13"/>
    <mergeCell ref="I10:I13"/>
    <mergeCell ref="G10:G13"/>
    <mergeCell ref="H10:H14"/>
    <mergeCell ref="A15:E15"/>
    <mergeCell ref="A16:E16"/>
    <mergeCell ref="A11:C13"/>
    <mergeCell ref="D11:D13"/>
    <mergeCell ref="E11:E13"/>
    <mergeCell ref="A14:E14"/>
    <mergeCell ref="A25:C25"/>
    <mergeCell ref="A26:C26"/>
    <mergeCell ref="A27:C27"/>
    <mergeCell ref="A28:C28"/>
    <mergeCell ref="A37:E37"/>
    <mergeCell ref="A38:E38"/>
    <mergeCell ref="A35:C35"/>
    <mergeCell ref="A36:C36"/>
    <mergeCell ref="A29:C29"/>
    <mergeCell ref="A30:C30"/>
    <mergeCell ref="A31:C31"/>
    <mergeCell ref="A32:C32"/>
    <mergeCell ref="A33:C33"/>
    <mergeCell ref="A34:C34"/>
    <mergeCell ref="L48:O48"/>
    <mergeCell ref="A39:E39"/>
    <mergeCell ref="A40:E40"/>
    <mergeCell ref="A41:E41"/>
    <mergeCell ref="A42:E42"/>
    <mergeCell ref="A43:E43"/>
    <mergeCell ref="A44:E44"/>
    <mergeCell ref="A45:E45"/>
    <mergeCell ref="L47:O47"/>
  </mergeCells>
  <printOptions/>
  <pageMargins left="0.35433070866141736" right="0.35433070866141736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2019-04-24T10:27:15Z</cp:lastPrinted>
  <dcterms:created xsi:type="dcterms:W3CDTF">2008-07-04T06:50:58Z</dcterms:created>
  <dcterms:modified xsi:type="dcterms:W3CDTF">2019-04-25T13:58:20Z</dcterms:modified>
  <cp:category/>
  <cp:version/>
  <cp:contentType/>
  <cp:contentStatus/>
</cp:coreProperties>
</file>