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5480" windowHeight="11640" firstSheet="6" activeTab="9"/>
  </bookViews>
  <sheets>
    <sheet name="Биланс стања" sheetId="1" r:id="rId1"/>
    <sheet name="bilans uspjeha" sheetId="2" r:id="rId2"/>
    <sheet name="PROMJENE NETO IMOVINE" sheetId="3" r:id="rId3"/>
    <sheet name="NOVČANI TOK" sheetId="4" r:id="rId4"/>
    <sheet name="FINANPOKAZ" sheetId="5" r:id="rId5"/>
    <sheet name="STRUKTURA SREDSTAVA" sheetId="6" r:id="rId6"/>
    <sheet name="realizovani dobici i gubici" sheetId="7" r:id="rId7"/>
    <sheet name="izvještaj o povezanim licima" sheetId="8" r:id="rId8"/>
    <sheet name="SU AKCIJE" sheetId="9" r:id="rId9"/>
    <sheet name="SU OBVEZNICE" sheetId="10" r:id="rId10"/>
    <sheet name="NEREALIZOVANI D-G" sheetId="11" r:id="rId11"/>
  </sheets>
  <definedNames/>
  <calcPr fullCalcOnLoad="1"/>
</workbook>
</file>

<file path=xl/sharedStrings.xml><?xml version="1.0" encoding="utf-8"?>
<sst xmlns="http://schemas.openxmlformats.org/spreadsheetml/2006/main" count="991" uniqueCount="624">
  <si>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</si>
  <si>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</si>
  <si>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</si>
  <si>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</si>
  <si>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</si>
  <si>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</si>
  <si>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 xml:space="preserve">IZVJEŠTAJ  </t>
  </si>
  <si>
    <t xml:space="preserve">O STRUKTURI IMOVINE INVESTICIONOG FONDA PO VRSTAMA  IMOVINE </t>
  </si>
  <si>
    <t>Ukupna vrijednost na dan izvještavanja</t>
  </si>
  <si>
    <t>Učešće u vrijednosti imovine fonda (%)</t>
  </si>
  <si>
    <t>Akcije</t>
  </si>
  <si>
    <t>Obveznice</t>
  </si>
  <si>
    <t>Ostale hartije od vrijednosti</t>
  </si>
  <si>
    <t>Depoziti i plasmani</t>
  </si>
  <si>
    <t>Gotovina i gotovinski ekvivalenti</t>
  </si>
  <si>
    <t>Ostala imovina</t>
  </si>
  <si>
    <t>Ukupno</t>
  </si>
  <si>
    <t xml:space="preserve">                                                                Lice  sa licencom                                                      </t>
  </si>
  <si>
    <t xml:space="preserve"> O REALIZOVANIM DOBICIMA (GUBICIMA) INVESTICIONOG FONDA</t>
  </si>
  <si>
    <t>I - PRODATE I AMORTIZOVANE HARTIJE OD VRIJEDNOSTI</t>
  </si>
  <si>
    <t>Datum transakcije</t>
  </si>
  <si>
    <t>Prodate i amortizovane hartije od vrijednosti</t>
  </si>
  <si>
    <t>Broj hartija</t>
  </si>
  <si>
    <t>Ukupna nabavna vrijednost</t>
  </si>
  <si>
    <t>Ukupna prodajna vrijednost</t>
  </si>
  <si>
    <t>Realizovani dobitak (gubitak)                              (5-4)</t>
  </si>
  <si>
    <t>A. AKCIJE</t>
  </si>
  <si>
    <t>I - Akcije domaćih izdavalaca</t>
  </si>
  <si>
    <t>1. Redovne akcije</t>
  </si>
  <si>
    <t>2. Prioritetne akcije</t>
  </si>
  <si>
    <t>3. Akcije investicionih fondova</t>
  </si>
  <si>
    <t>II - Akcije stranih izdavalaca</t>
  </si>
  <si>
    <t>B. OBVEZNICE I DRUGE DUŽNIČKE HARTIJE OD VRIJEDNOSTI</t>
  </si>
  <si>
    <t>Obveznice i druge dužničke hartije od vrijednosti domaćih izdavalaca</t>
  </si>
  <si>
    <t>Državne obveznice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</si>
  <si>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</si>
  <si>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</si>
  <si>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</si>
  <si>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</si>
  <si>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</si>
  <si>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</si>
  <si>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</si>
  <si>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</si>
  <si>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</si>
  <si>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</si>
  <si>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Amortizovane obveznice i druge dužničke hartije od vrijednosti</t>
  </si>
  <si>
    <t>V. UKUPNO REALIZOVANI DOBICI (GUBICI) NA HARTIJAMA OD VRIJEDNOSTI</t>
  </si>
  <si>
    <t xml:space="preserve">II - OTUĐENJE HARTIJA OD VRIJEDNOSTI PO DRUGOM OSNOVU OSIM PRODAJE </t>
  </si>
  <si>
    <t>Otuđenje HOV iz portfelja po drugom osnovu osim prodaje</t>
  </si>
  <si>
    <t>Realizovani dobitak (gubitak)         (5-4)</t>
  </si>
  <si>
    <t>AKCIJE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</si>
  <si>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</si>
  <si>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 xml:space="preserve">                                                                        </t>
  </si>
  <si>
    <t xml:space="preserve">    Lice sa licencom    </t>
  </si>
  <si>
    <t>(M .P.)</t>
  </si>
  <si>
    <t>IZVJEŠTAJ O TRANSAKCIJAMA SA POVEZANIM LICIMA</t>
  </si>
  <si>
    <t>I - ULAGANJA U POVEZANA LICA:</t>
  </si>
  <si>
    <t>Red. Br.</t>
  </si>
  <si>
    <t>Naziv povezanog lica</t>
  </si>
  <si>
    <t>Broj akcija</t>
  </si>
  <si>
    <t>Nabavna vrijednost akcija</t>
  </si>
  <si>
    <t>Fer vrijednost na dan bilansa</t>
  </si>
  <si>
    <t>Nerealizovani dobitak (gubitak)</t>
  </si>
  <si>
    <t xml:space="preserve">Ukupno </t>
  </si>
  <si>
    <t>II- PRIHODI OD POVEZANIH LICA</t>
  </si>
  <si>
    <t>za period od           do</t>
  </si>
  <si>
    <t>I - Prihodi po osnovu dividendi od ulaganja u povezana lica</t>
  </si>
  <si>
    <t>Broj držanih akcija</t>
  </si>
  <si>
    <t>Dividenda/Akcije</t>
  </si>
  <si>
    <t>Prihod od dividendi</t>
  </si>
  <si>
    <t>Ukupno prihod od dividendi</t>
  </si>
  <si>
    <t>II - Prihodi po osnovu kamata od ulaganja u povezana lica</t>
  </si>
  <si>
    <t>Nominalna vrijednost obveznica</t>
  </si>
  <si>
    <t>Period držanja</t>
  </si>
  <si>
    <t>Prihod od kamate</t>
  </si>
  <si>
    <t>Ukupno prihodi od kamata</t>
  </si>
  <si>
    <t>III - Ukupni prihodi</t>
  </si>
  <si>
    <t>III - ISPLATE POVEZANIM LICIMA</t>
  </si>
  <si>
    <t>Prezime i ime povezanog lica</t>
  </si>
  <si>
    <t>Iznos isplate</t>
  </si>
  <si>
    <t>Svrha isplate</t>
  </si>
  <si>
    <t>1 DUF INVEST NOVA</t>
  </si>
  <si>
    <t>NAKNADA ZA UPRAVLJANJE</t>
  </si>
  <si>
    <t xml:space="preserve">2 CR HOV </t>
  </si>
  <si>
    <t xml:space="preserve">3 Banjalučka  berza  </t>
  </si>
  <si>
    <t>Naknada berzi</t>
  </si>
  <si>
    <t>4 Nadzorni odbor fonda</t>
  </si>
  <si>
    <t>Naknada clanovima NO Fonda</t>
  </si>
  <si>
    <t>5 Notar</t>
  </si>
  <si>
    <t>Naknada Notaru</t>
  </si>
  <si>
    <t xml:space="preserve">6 Revizor </t>
  </si>
  <si>
    <t>Naknada revizoru</t>
  </si>
  <si>
    <t>Ukupno isplate</t>
  </si>
  <si>
    <t xml:space="preserve">Zakonski zastupnik </t>
  </si>
  <si>
    <t>Društva za upravljanje investicionim fondom</t>
  </si>
  <si>
    <t xml:space="preserve"> Lice sa licencom   </t>
  </si>
  <si>
    <t xml:space="preserve">M. P. </t>
  </si>
  <si>
    <t>1.</t>
  </si>
  <si>
    <t>2.</t>
  </si>
  <si>
    <t>3.</t>
  </si>
  <si>
    <t>4.</t>
  </si>
  <si>
    <t>2.2.</t>
  </si>
  <si>
    <t>2.1.</t>
  </si>
  <si>
    <t>1.1.</t>
  </si>
  <si>
    <t>1.2.</t>
  </si>
  <si>
    <t>2.3.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</si>
  <si>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</si>
  <si>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</si>
  <si>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</si>
  <si>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</si>
  <si>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</si>
  <si>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</si>
  <si>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</si>
  <si>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</si>
  <si>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</si>
  <si>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1.13.</t>
  </si>
  <si>
    <t>1.14.</t>
  </si>
  <si>
    <t>1.15.</t>
  </si>
  <si>
    <t>2.4.</t>
  </si>
  <si>
    <t>2.5.</t>
  </si>
  <si>
    <t>2.6.</t>
  </si>
  <si>
    <t>2.7.</t>
  </si>
  <si>
    <t>2.8.</t>
  </si>
  <si>
    <t>2.9.</t>
  </si>
  <si>
    <t>2.10.</t>
  </si>
  <si>
    <t>I</t>
  </si>
  <si>
    <t>II</t>
  </si>
  <si>
    <t>III</t>
  </si>
  <si>
    <t>(у KM)</t>
  </si>
  <si>
    <t>ll   ULAGANJA  FONDA (003+007+011+016)</t>
  </si>
  <si>
    <t xml:space="preserve">  1. Финансијска средства по фер вриједности кроз биланс успјеха (004  do 006)</t>
  </si>
  <si>
    <t>1.1  Vlasnički instrumenti domaćih i stranih emitenata</t>
  </si>
  <si>
    <t>1.2 Dužnički instrumenti deomaćih i stranih emitenata</t>
  </si>
  <si>
    <t>1.2 Ostala finansiska sredstva po fer vrijednosti kroz bilans uspjeha</t>
  </si>
  <si>
    <t>2. finansiska sredstva po fer vrijednosti kroz ostali ukupan rezultat (008do 010)</t>
  </si>
  <si>
    <t>210,211,218 dio, 219 dio</t>
  </si>
  <si>
    <t>212,213,218dio 219dio</t>
  </si>
  <si>
    <t>2.1 Vlasnički instrumenti domaćih i stranih emitenata</t>
  </si>
  <si>
    <t>2.2 Dužnički instrumenti domaćih i stranih emitenata</t>
  </si>
  <si>
    <t>214,219dio</t>
  </si>
  <si>
    <t>2.3 Potraživanjaza  kamatu od  dužničkih instrumenata</t>
  </si>
  <si>
    <t>3.Finansiska sredstva po amortizacionoj vrijednosti  (012  do 015)</t>
  </si>
  <si>
    <t>3.1 Dužnički instrumenti po amortizacionoj vrijednosti</t>
  </si>
  <si>
    <t>220,221.229</t>
  </si>
  <si>
    <t>3.2  Depoziti</t>
  </si>
  <si>
    <t>222.223.229dio</t>
  </si>
  <si>
    <t xml:space="preserve">3.3  Potraživanja za kamatu od  dužničkih instrumenata po amortizovanoj vrijednosti </t>
  </si>
  <si>
    <t xml:space="preserve">3.4 Potraživanja za kamatu po amortizovanoj  vrijednosti  </t>
  </si>
  <si>
    <t>224.229dio</t>
  </si>
  <si>
    <t>225,229 dio</t>
  </si>
  <si>
    <t>4. Ostala ulaganja</t>
  </si>
  <si>
    <t>l I I  - Potraživanja  (018++019+020+021+022)</t>
  </si>
  <si>
    <t>1. Potraživanja po osnovu prodaje  hartija da vrijednosti</t>
  </si>
  <si>
    <t>300,309dio</t>
  </si>
  <si>
    <t>2. Potraživanja po osnovu  dividendi</t>
  </si>
  <si>
    <t>303,309 dio</t>
  </si>
  <si>
    <t>3. Potraživanja po osnovu  datih avansa</t>
  </si>
  <si>
    <t>302,309 dio</t>
  </si>
  <si>
    <t>308,309 dio</t>
  </si>
  <si>
    <t>4. Ostala potraživanja iz aktivnosti  fonda</t>
  </si>
  <si>
    <t>310 do 319</t>
  </si>
  <si>
    <t>5. Potraživanja od društva za upravljanje</t>
  </si>
  <si>
    <t xml:space="preserve">IV Odložena poreska sredstva </t>
  </si>
  <si>
    <t>330 do 339</t>
  </si>
  <si>
    <t>V  Razgraničenja</t>
  </si>
  <si>
    <t>VI  Ostala potraživanja i sredstva</t>
  </si>
  <si>
    <t>A , UKUPNA SREDSTVA (001+002+017+023+024+025)</t>
  </si>
  <si>
    <t>OBAVEZE</t>
  </si>
  <si>
    <t>I OBAVEZE PO OSNOVU POSLOVANJA (028+029)</t>
  </si>
  <si>
    <t>1. Obaveze po osnovu  ulaganja u hartije od  vrijednosti</t>
  </si>
  <si>
    <t>2.Ostale obaveze po osnovu ulaganja</t>
  </si>
  <si>
    <t>II Obaveze po osnovu troškova poslovanja (031do 035 )</t>
  </si>
  <si>
    <t>1. obaveze prema banci depozitaru</t>
  </si>
  <si>
    <t>2.obaveze po osnovu naknada članovima nadzornog odbora</t>
  </si>
  <si>
    <t>3.obaveze po osnovu  otkupa udjela</t>
  </si>
  <si>
    <t>4. Obaveze prema investitorima za učešće u dobiti</t>
  </si>
  <si>
    <t>5.Ostale obaveze iz poslovanja</t>
  </si>
  <si>
    <t>I I I -Obaveze prema društvu za upravljanje (037+038)</t>
  </si>
  <si>
    <t>420do429bez422</t>
  </si>
  <si>
    <t>1. Obaveze prema društvu za upravljanje</t>
  </si>
  <si>
    <t>2. Obaveze  za ulazno  izlazno naknadu</t>
  </si>
  <si>
    <t>IV Finansiske obaveze po fer vrijednosti kroz bilans uspjeha (040+041)</t>
  </si>
  <si>
    <t xml:space="preserve">1. Finansiske obaveze po fer vrijednosti kroz bilans uspjeha </t>
  </si>
  <si>
    <t>2. Derivatne finansiske obaveze</t>
  </si>
  <si>
    <t>V- Finansiske obaveze po amortizovanoj vrijednosti  ( 043do046 )</t>
  </si>
  <si>
    <t>1. Dugoročni krediti</t>
  </si>
  <si>
    <t>442,443,444</t>
  </si>
  <si>
    <t>2. Kratkoročni i krediti</t>
  </si>
  <si>
    <t>3. Obaveze po emitovanim dužničkim instrumentima</t>
  </si>
  <si>
    <t>4. Ostale finansiske obaveze  po amortizovanoj avrijednosti</t>
  </si>
  <si>
    <t>45,46,47,48,49</t>
  </si>
  <si>
    <t>VI - Ostale  obaveze (048do 052)</t>
  </si>
  <si>
    <t>1. - Ostale obaveze</t>
  </si>
  <si>
    <t>2 - Odložene poreske obaveze</t>
  </si>
  <si>
    <t>3. -Razgraničenja</t>
  </si>
  <si>
    <t>4 Obaveze po osnovu članstva</t>
  </si>
  <si>
    <t>5. Rezervisanja</t>
  </si>
  <si>
    <t>B . UKUPNE OBAVEZE (027+030+036+039+042+047)</t>
  </si>
  <si>
    <t>NETO IMOVINA</t>
  </si>
  <si>
    <t>I  OSNOVNI KAPITAL (055+056+057+058)</t>
  </si>
  <si>
    <t>1.AKCISKI KAPITAL</t>
  </si>
  <si>
    <t>2. Otkupljene sopstvene akcije</t>
  </si>
  <si>
    <t>3. Udjeli</t>
  </si>
  <si>
    <t>4.Neto imovina dobrovoljnog penziskog  fonda</t>
  </si>
  <si>
    <t>I I REZERVE  (060+061)</t>
  </si>
  <si>
    <t>1.Emisiona premija</t>
  </si>
  <si>
    <t>2.Ostale kapitalne rezerve</t>
  </si>
  <si>
    <t xml:space="preserve">I I I - Revalorizacione  rezerve (063 do 065 ) </t>
  </si>
  <si>
    <t>470,471,479</t>
  </si>
  <si>
    <t>1. Revalorizacione rezerve po osnovu revalorizacije finansiskih sredstava po fer vrijednosti kroz ostali ukupni rezultat</t>
  </si>
  <si>
    <t>3.Ostale revalorizacione rezerve</t>
  </si>
  <si>
    <t>2.Revalorizacione rezerve za instrumente zaštite</t>
  </si>
  <si>
    <t>1. Vanbilansna  aktiva</t>
  </si>
  <si>
    <t>2.Vanbilansna pasiva</t>
  </si>
  <si>
    <t>D. NETO IMOVINA PO AKCIJI/UDJELU (075/076)</t>
  </si>
  <si>
    <t>G. BROJ EMITOVANIH  AKCIJA / UDJELA</t>
  </si>
  <si>
    <t>B. UKUPNA NETO IMOVINA (054+059+062+066+069-072)</t>
  </si>
  <si>
    <t>VI  GUBITAK (073+074)</t>
  </si>
  <si>
    <t>1,Akumulirani, nepokriveni gubici iz ranijih godina</t>
  </si>
  <si>
    <t>2.gubitak tekuće  godine</t>
  </si>
  <si>
    <t>V  DOBIT  (070+071)</t>
  </si>
  <si>
    <t>1.Akumulirana nerasporedjena dobit iz ranijih godina</t>
  </si>
  <si>
    <t xml:space="preserve">2.Dobit tekuće godine </t>
  </si>
  <si>
    <t>IV REZERVE IZ DOBITI (067+068)</t>
  </si>
  <si>
    <t>Zakonske rezerve</t>
  </si>
  <si>
    <t>Ostale rezerve</t>
  </si>
  <si>
    <t>Naziv investicionog fonda: ZIF UNIOINVEST FOND a.d. Bijeljina</t>
  </si>
  <si>
    <t>Registarski broj investicionog fonda: ZJP 13 07-42-3/08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</si>
  <si>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</si>
  <si>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</si>
  <si>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</si>
  <si>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JIB zatvorenog investicionog fonda: 4402768070003</t>
  </si>
  <si>
    <t>BILANS USPJEHA INVESTICIONOG FONDA</t>
  </si>
  <si>
    <t>(Izvještaj o ukupnom rezultatu u periodu)</t>
  </si>
  <si>
    <t>(iznos u KM)</t>
  </si>
  <si>
    <t>Grupa računa/račun</t>
  </si>
  <si>
    <t>Pozicija</t>
  </si>
  <si>
    <t>AOP</t>
  </si>
  <si>
    <t>Tekuća godina</t>
  </si>
  <si>
    <t>Prethodna godina</t>
  </si>
  <si>
    <t>A. REALIZOVANI PRIHODI I RASHODI</t>
  </si>
  <si>
    <t>202</t>
  </si>
  <si>
    <t>1. Prihodi od dividendi</t>
  </si>
  <si>
    <t>203</t>
  </si>
  <si>
    <t xml:space="preserve">2. Prihodi od kamata </t>
  </si>
  <si>
    <t>204</t>
  </si>
  <si>
    <t>3. Amortizacija premije (diskonta) po osnovu HOV sa rokom dospjeća</t>
  </si>
  <si>
    <t>205</t>
  </si>
  <si>
    <t>4. Ostali poslovni prihodi</t>
  </si>
  <si>
    <t>206</t>
  </si>
  <si>
    <t>207</t>
  </si>
  <si>
    <t>208</t>
  </si>
  <si>
    <t>209</t>
  </si>
  <si>
    <t>210</t>
  </si>
  <si>
    <t>211</t>
  </si>
  <si>
    <t>1. Naknada društvu za upravljanje</t>
  </si>
  <si>
    <t>212</t>
  </si>
  <si>
    <t>213</t>
  </si>
  <si>
    <t>214</t>
  </si>
  <si>
    <t>215</t>
  </si>
  <si>
    <t>216</t>
  </si>
  <si>
    <t>217</t>
  </si>
  <si>
    <t>604,606, 609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</si>
  <si>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</si>
  <si>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</si>
  <si>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</si>
  <si>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</si>
  <si>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</si>
  <si>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</si>
  <si>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</si>
  <si>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</si>
  <si>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</si>
  <si>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</si>
  <si>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</si>
  <si>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1. Rashodi po osnovu kamata</t>
  </si>
  <si>
    <t>229</t>
  </si>
  <si>
    <t>2. Ostali finansijski rashodi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</si>
  <si>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</si>
  <si>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</si>
  <si>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</si>
  <si>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</si>
  <si>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</si>
  <si>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</si>
  <si>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</si>
  <si>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</si>
  <si>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</si>
  <si>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</si>
  <si>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</si>
  <si>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</si>
  <si>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</si>
  <si>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</si>
  <si>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5. Ostali nerealizovani dobici</t>
  </si>
  <si>
    <t>244</t>
  </si>
  <si>
    <t>245</t>
  </si>
  <si>
    <t>246</t>
  </si>
  <si>
    <t>247</t>
  </si>
  <si>
    <t>248</t>
  </si>
  <si>
    <t>4. Nerealizovani gubici po osnovu derivata</t>
  </si>
  <si>
    <t>249</t>
  </si>
  <si>
    <t>250</t>
  </si>
  <si>
    <t>251</t>
  </si>
  <si>
    <t>252</t>
  </si>
  <si>
    <t>253</t>
  </si>
  <si>
    <t>254</t>
  </si>
  <si>
    <t>255</t>
  </si>
  <si>
    <t>256</t>
  </si>
  <si>
    <t>U Bijeljini</t>
  </si>
  <si>
    <t xml:space="preserve">                         Lice sa licencom                                                       (M .P.)</t>
  </si>
  <si>
    <t>Zakonski zastupnik Društva za upravljenje investicionim fondom</t>
  </si>
  <si>
    <t xml:space="preserve">                                                                                     </t>
  </si>
  <si>
    <t xml:space="preserve">                                                                                                                                   </t>
  </si>
  <si>
    <t>201</t>
  </si>
  <si>
    <t>II - Realizovani dobici (207 do 211)</t>
  </si>
  <si>
    <t>1. Realizovani dobici od prodaje finansiskih sredstava po fer vrijednosti kroz bilans uspjeha</t>
  </si>
  <si>
    <t>2. Realizovani dobici od prodaje finansiskih sredstava po fer vrijednosti kroz ostali ukupni rezultat</t>
  </si>
  <si>
    <t>3.Realizovani dobici od prodaje finansiskih sredstava  po amortizovanoj vrijednosti</t>
  </si>
  <si>
    <t>4.Realizovane pozitivne kursne razlike</t>
  </si>
  <si>
    <t>2. Troškovi kupovine i prodaje harija od vrijednosti</t>
  </si>
  <si>
    <t>3. Naknada članovima Nadzornog odbora</t>
  </si>
  <si>
    <t>4. Naknada banci depozitaru</t>
  </si>
  <si>
    <t>5. Rashodi po osnovu poreza</t>
  </si>
  <si>
    <t>6. Ostali poslovni rashodi fonda</t>
  </si>
  <si>
    <t>IV - Realizovani gubici (220 do 224)</t>
  </si>
  <si>
    <t>4.Realizovane negativne  kursne razlike</t>
  </si>
  <si>
    <t>3.Realizovani gubici od prodaje finansiskih sredstava  po amortizovanoj vrijednosti</t>
  </si>
  <si>
    <t>2. Realizovani gubici od prodaje finansiskih sredstava po fer vrijednosti kroz ostali ukupni rezultat</t>
  </si>
  <si>
    <t>1. Realizovani gubici od prodaje finansiskih sredstava po fer vrijednosti kroz bilans uspjeha</t>
  </si>
  <si>
    <t>5.Ostali realizovani gubici</t>
  </si>
  <si>
    <t>III - Poslovni rashodi (213 do 218)</t>
  </si>
  <si>
    <t>V - FINANSISKI PRIHODI 226</t>
  </si>
  <si>
    <t>Ostali finansiski prihodi</t>
  </si>
  <si>
    <t>VI - Finansijski rashodi  (228+229)</t>
  </si>
  <si>
    <t>B REALIZOVANA  DOBIT (GUBITAK)PRIJE OPOREZIVANJA</t>
  </si>
  <si>
    <t>1.Realizovana dobit (201+206-212-219+225-227)</t>
  </si>
  <si>
    <t>2. Realizovani  gubitak  ( 201+206-212-219+225-227)</t>
  </si>
  <si>
    <t>B. NEREALIZOVANI DOBICI I GUBICI</t>
  </si>
  <si>
    <t>I  NEREALIZOVANI  DOBICI   (233 do 238)</t>
  </si>
  <si>
    <t>1. Nerealizovani dobici od finansiskih sredstava po fer vrijednostikroz bilans uspjeha po osnovu svođena na fer vrijednost</t>
  </si>
  <si>
    <t>2. Nerealizovani dobici od finansiskih obaveza  po fer vrijednosti kroz bilans uspjeha po osnovu svođena na fer vrijednost</t>
  </si>
  <si>
    <t>3. Nerealizovane pozitivne kursne razlike</t>
  </si>
  <si>
    <t>4. Nerealizovani dobici po osnovu derivata</t>
  </si>
  <si>
    <t>5. Umanjenje predhodno priznatih kreditnih gubitaka od obezvredjenja</t>
  </si>
  <si>
    <t>II - Nerealizovani gubici (240 do 246)</t>
  </si>
  <si>
    <t>5.Kreditni gubici od obezvredjenja vrijednosti finansiskih sredstava</t>
  </si>
  <si>
    <t>6.Ispravka vrijednosti ostalih potraživanja i  sredstava koji nisu finansiska sredstva</t>
  </si>
  <si>
    <t>7. Ostali nerealizovani gubici</t>
  </si>
  <si>
    <t>D. UKUPNA NEREALIZOVANA DOBIT (GUBITAK) PRIJE OPOREZIVANJA</t>
  </si>
  <si>
    <t>Đ.UKUPNA DOBIT (GUBITAK ) PRIJE OPOREZIVANJA</t>
  </si>
  <si>
    <t>1.UKUPNA DOBIT PRIJE OPOREZIVANJA</t>
  </si>
  <si>
    <t>1.Ukupna nerealizovana dobit (232-239)</t>
  </si>
  <si>
    <t>2.Ukupni nerealizovani gubitak (239-232)</t>
  </si>
  <si>
    <t>2.UKUPNI GUBITAK PRIJE OPOREZIVANJA</t>
  </si>
  <si>
    <t>E. POREZ NA DOBIT (252+253)</t>
  </si>
  <si>
    <t>1.Tekući porez na dobit</t>
  </si>
  <si>
    <t>2.odloženi porez na dobit</t>
  </si>
  <si>
    <t>Ž. UKUPNA DOBIT (GUBITAK)POSLIJE OPOREZIVANJA</t>
  </si>
  <si>
    <t>1.Ukupna dobit poslije oporezivanja (249 + - 251)</t>
  </si>
  <si>
    <t>IZVJEŠTAJ O OSTALOM UKUPNOM REZULTATU</t>
  </si>
  <si>
    <t>3. OSTALI UKUPNI REZULTAT (257+262 )</t>
  </si>
  <si>
    <t>1.Stavke koje mogu biti reklasifikovane u bilans uspjeha (+-258+-259+-260-261)</t>
  </si>
  <si>
    <t>257</t>
  </si>
  <si>
    <t>258</t>
  </si>
  <si>
    <t>Promjene na 530 (dio)</t>
  </si>
  <si>
    <t>Odloženi porez</t>
  </si>
  <si>
    <t>Promjena na 532 (dio)</t>
  </si>
  <si>
    <t>Promjena na 530 (dio)</t>
  </si>
  <si>
    <t>2.Stavke koje neće biti reklasifikovane u bilans uspjeha  (+-263+-264-265</t>
  </si>
  <si>
    <t xml:space="preserve">Promjene na 531 </t>
  </si>
  <si>
    <t>Promjene na 532 (dio)</t>
  </si>
  <si>
    <t>259</t>
  </si>
  <si>
    <t>260</t>
  </si>
  <si>
    <t>261</t>
  </si>
  <si>
    <t>262</t>
  </si>
  <si>
    <t>263</t>
  </si>
  <si>
    <t>264</t>
  </si>
  <si>
    <t>265</t>
  </si>
  <si>
    <t>1.1. Povećanje (smanjene) fer vrijednosti dužničkih instrumenatapo fer vrijednosti kroz ostali ukupni rezultat</t>
  </si>
  <si>
    <t>1.2. Efekti proistekli iz transakcija zaštite</t>
  </si>
  <si>
    <t>1.3.Ostale stavke koje mogu biti reklasifikovane u bilans uspjeha</t>
  </si>
  <si>
    <t>1.4. Porez na dobit koji se odnosi na ove stavke</t>
  </si>
  <si>
    <t>2.1. Povećanje (smanjene) fer vrijednosti  vlasničkih instrumenata po fer vrijednosti kroz ostali ukupni rezultat</t>
  </si>
  <si>
    <t>2.2.Ostale stavke koje neće  biti reklasifikovane u bilans uspjeha</t>
  </si>
  <si>
    <t>2.3. Porez na dobit koji se odnosi na ove stavke</t>
  </si>
  <si>
    <t xml:space="preserve">I POVEĆANJE (SMANJENJE)NETO IMOVINE  UKUPNI REZULTAT </t>
  </si>
  <si>
    <t>Povećanje  neto imovine fonda  (254 ili255+-256)</t>
  </si>
  <si>
    <t>Smanjenje  neto imovine fonda (254 ili255+-256)</t>
  </si>
  <si>
    <t xml:space="preserve">J. ZARADA  PO AKCIJI </t>
  </si>
  <si>
    <t>1. OSNOVNA ZARADA PO AKCIJI</t>
  </si>
  <si>
    <t>2. RAZRIJEDJENJA ZARADA PO AKCIJI</t>
  </si>
  <si>
    <t>266</t>
  </si>
  <si>
    <t>267</t>
  </si>
  <si>
    <t>268</t>
  </si>
  <si>
    <t>269</t>
  </si>
  <si>
    <t>I - Poslovni prihodi (202 do 205)</t>
  </si>
  <si>
    <t>2.Ukupan gubitak POSLIJE  oporezivanja ( 250+ - 251)</t>
  </si>
  <si>
    <t>IZVJEŠTAJ O PROMJENAMA NETO IMOVINE INVESTICIONOG FONDA</t>
  </si>
  <si>
    <t>Redni broj</t>
  </si>
  <si>
    <t>Povećanje po osnovu izdatih udjela/akcija fonda</t>
  </si>
  <si>
    <t>Smanjenje po osnovu povlačenja udjela/akcija fonda</t>
  </si>
  <si>
    <t>Povecanje po osnovu uplate penzijskih doprinosa dobrovoljnog penzijskog fonda</t>
  </si>
  <si>
    <t>Smanjenje po osnovu isplata akumuliranih sredstava dobrovoljnog penzijskog fonda</t>
  </si>
  <si>
    <t>Broj udjela/akcija fonda u periodu</t>
  </si>
  <si>
    <t>Broj udjela/akcija na početku perioda</t>
  </si>
  <si>
    <t>Izdati udjeli/akcije u toku perioda</t>
  </si>
  <si>
    <t>Povučeni udjeli/akcije u toku perioda</t>
  </si>
  <si>
    <t>Broj udjela/akcija na kraju perioda</t>
  </si>
  <si>
    <t xml:space="preserve">Stanje na dan 31.12. predhodnog obračunskog perioda </t>
  </si>
  <si>
    <t>Efekti retroaktivne primjene promjene računovodstvenih politika</t>
  </si>
  <si>
    <t>Efekti retroaktivnog  prepravljanja  iznosa  priznatih u skladu  sa MRS 8</t>
  </si>
  <si>
    <t>PONOVO IZKAZANO STANJE NA DAN  01,01 TEKUĆEG OBRAČUNSKOG PERIODA 301+-302+-303)</t>
  </si>
  <si>
    <t>Dobit (gubitak )za period</t>
  </si>
  <si>
    <t>Ostali ukupni rezultat za period</t>
  </si>
  <si>
    <t>Ukupni rezultat  (+-305+-306)</t>
  </si>
  <si>
    <t>Objavljene dividende i drugi vidovi raspodjele dobitka</t>
  </si>
  <si>
    <t>Ostale promjene</t>
  </si>
  <si>
    <t>Stanje na dan tekućeg obračunskog perioda (304+-307+308-309+310-311-312+-313)</t>
  </si>
  <si>
    <t>Broj udjela/akcija fonda na početku perioda</t>
  </si>
  <si>
    <t xml:space="preserve">BILANS TOKOVA GOTOVINE </t>
  </si>
  <si>
    <t>(Izvještaj o tokovima gotovine investicionog fonda)</t>
  </si>
  <si>
    <t>Opis</t>
  </si>
  <si>
    <t>Iznos</t>
  </si>
  <si>
    <t>9. Odlivi po osnovu ostalih rashoda iz operativne aktivnosti</t>
  </si>
  <si>
    <t xml:space="preserve">U Bijeljini                                  Lice sa licencom                                                       </t>
  </si>
  <si>
    <t>Zakonski zastupnik Društva za upravljanje investicionim fondom</t>
  </si>
  <si>
    <t>M.P.</t>
  </si>
  <si>
    <t>Napomene</t>
  </si>
  <si>
    <t>Oznaka   (+) (-)</t>
  </si>
  <si>
    <r>
      <t>A. Novčani tokovi iz poslovnih aktivnosti</t>
    </r>
    <r>
      <rPr>
        <sz val="8"/>
        <rFont val="Arial"/>
        <family val="2"/>
      </rPr>
      <t xml:space="preserve">                               </t>
    </r>
  </si>
  <si>
    <t>Redni br</t>
  </si>
  <si>
    <t>Prilivi od prodaje finansiskih sredstava po fer vrijednosti kroz bilans uspjeha</t>
  </si>
  <si>
    <t>Odlivi po osnovu ulaganja u finansiska sredstva po fer vrijednosti kroz bilans uspjeha</t>
  </si>
  <si>
    <t>(+)</t>
  </si>
  <si>
    <t>(-)</t>
  </si>
  <si>
    <t>Prilivi od prodaje finansiskih sredstava po fer vrijednosti kroz ostali ukupni rezultat</t>
  </si>
  <si>
    <t>Odlivi po osnovu ulaganja u finansiska sredstva po fer vrijednosti kroz ostali ukupan rezultat</t>
  </si>
  <si>
    <t>Prilivi od prodaje finansiskih sredstava po amortizovanoj vrijednosti</t>
  </si>
  <si>
    <t>Odlivi po osnovu ulaganja u finansiska sredstva po amortizovanoj vrijednosti</t>
  </si>
  <si>
    <t>Prilivi kamata</t>
  </si>
  <si>
    <t>Prilivi od  dividendi</t>
  </si>
  <si>
    <t>Odlivi po osnovu plaćenih naknada društvu za upravljanje</t>
  </si>
  <si>
    <t>Odlivi po osnovu plaćenih transakcionih troškova pri kupovini i prodaji ulaganja</t>
  </si>
  <si>
    <t>Odlivi po  osnovu plaćenih naknada depozitaru</t>
  </si>
  <si>
    <t>1,12.</t>
  </si>
  <si>
    <t>Odlivi po osnovu plaćenih naknada  članovima nadzornog odbora</t>
  </si>
  <si>
    <t>Odlivi po osnovu plaćenog poreza na dobit</t>
  </si>
  <si>
    <t>Ostali prilivi iz poslovnih aktivnosti</t>
  </si>
  <si>
    <t>A</t>
  </si>
  <si>
    <t>Neto tok gotovine koji je generisan (korišćen) u poslovnim aktivnostima (401 do 415)</t>
  </si>
  <si>
    <t>(+) (-)</t>
  </si>
  <si>
    <t>TOKOVI GOTOVINE IZ AKTIVNOSTI FINANSIRANJA</t>
  </si>
  <si>
    <t xml:space="preserve"> Priliv po osnovu izdatih udjela/ akcija</t>
  </si>
  <si>
    <t>Odlivi po osnovu povlačenja udjela/akcija</t>
  </si>
  <si>
    <t>Odlivi po osnovu otkupa sopstvenih akcija</t>
  </si>
  <si>
    <t xml:space="preserve"> Prilivi po osnovu uplate penzijskih doprinosa dobrovoljnog penzijskog fonda</t>
  </si>
  <si>
    <t xml:space="preserve"> Odlivi po osnovu isplate akumuliranih sredstava dobrovoljnog penzijskog fonda </t>
  </si>
  <si>
    <t xml:space="preserve"> Prilivi po osnovu zaduživanja</t>
  </si>
  <si>
    <t xml:space="preserve"> Odlivi po osnovu isplaćenih dividendi</t>
  </si>
  <si>
    <t xml:space="preserve"> Odlivi po osnovu otplate dugova</t>
  </si>
  <si>
    <t>Prilivi po  osnovu emitovanih dužničkih instrumenata</t>
  </si>
  <si>
    <t>Odlivi po osnovu plaćanja po emitovanum dužničkim instrumentima</t>
  </si>
  <si>
    <t>2.11.</t>
  </si>
  <si>
    <t>Ostali prilivi iz finansiskih aktivnosti</t>
  </si>
  <si>
    <t>2.12.</t>
  </si>
  <si>
    <t>Ostali odlivi iz finansiskih aktivnosti</t>
  </si>
  <si>
    <t>B</t>
  </si>
  <si>
    <t>Nneto togk gotovine koji je generisan / korišćen u aktivnostima finansiranja (417do 428)</t>
  </si>
  <si>
    <t>NETO POVEĆANJE I SMANJENJE GOTOVINE GOTOVINSKIH EKVIVALENATA (A+B)</t>
  </si>
  <si>
    <t>Gotovina i gotovinski ekvivalenti na početku perioda</t>
  </si>
  <si>
    <t>EFEKTI PROMJENE DEVIZNIH KURSEVA GOTOVINE I GOTOVINSKIH EKVIVALENATA</t>
  </si>
  <si>
    <t>(+)(-)</t>
  </si>
  <si>
    <t>GOTOVINA I GOTOVINSKI EKVIVALENTI NA KRAJU PERIODA  (3+4+5)</t>
  </si>
  <si>
    <t>(+)(-))</t>
  </si>
  <si>
    <t>NAPOMENE</t>
  </si>
  <si>
    <t>BILANS STANJA INVESTICIONOG FONDA</t>
  </si>
  <si>
    <t>(Izvještaj o finansijskom položaju)</t>
  </si>
  <si>
    <t>SREDSTVA</t>
  </si>
  <si>
    <t>l     Gotovina i gotovinski ekvivalenti</t>
  </si>
  <si>
    <t xml:space="preserve">                                             P O Z I C I J A</t>
  </si>
  <si>
    <t>Napomena</t>
  </si>
  <si>
    <t>Oznaka za AOP</t>
  </si>
  <si>
    <t>Predhodna godina</t>
  </si>
  <si>
    <t>IZVJEŠTAJ O FINANSIJSKIM POKAZATELJIMA PO UDJELU ILI AKCIJI INVESTICIONOG FONDA</t>
  </si>
  <si>
    <t>Pozicija imovine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</si>
  <si>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</si>
  <si>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</si>
  <si>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</si>
  <si>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</si>
  <si>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</si>
  <si>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za period od 01.01.do 31,03.2022. godine</t>
  </si>
  <si>
    <t>za period od  01.01.2022. do  31.03.2022.</t>
  </si>
  <si>
    <t>Naknada depozitaru, usluge depozitara</t>
  </si>
  <si>
    <t xml:space="preserve">  za period od 01.01 do 31.03.2022. godine</t>
  </si>
  <si>
    <t>Dana, 31,03..2022. godine</t>
  </si>
  <si>
    <t xml:space="preserve">Zakonski zastupnik Društva </t>
  </si>
  <si>
    <t>za upravljanje inv. fondovima</t>
  </si>
  <si>
    <t xml:space="preserve">Dana, 31.03.2022. godine                        </t>
  </si>
  <si>
    <t>na dan 31.03.2022. godine</t>
  </si>
  <si>
    <t>od 01.01. do 31.03.2022. godine</t>
  </si>
  <si>
    <t xml:space="preserve">                         Lice sa licencom                                                 (M .P.)</t>
  </si>
  <si>
    <t>za upravljenje investicionim fondom</t>
  </si>
  <si>
    <t xml:space="preserve">Dana, 31.03.2022. godine                  </t>
  </si>
  <si>
    <t>Dana, 31.03.2022. godine</t>
  </si>
  <si>
    <t>za period od 01.01. do 31.03.2022. godine</t>
  </si>
  <si>
    <t xml:space="preserve">Dana, 31.03.2022. godine                                 </t>
  </si>
  <si>
    <t xml:space="preserve">Dana, 31.03.2022. godine                                                         </t>
  </si>
  <si>
    <t>Naziv emitenta</t>
  </si>
  <si>
    <t>oznaka HOV</t>
  </si>
  <si>
    <t>REPUBLIKA SRPSKA - MINISTARSTVO FINANSIJA</t>
  </si>
  <si>
    <t>O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</si>
  <si>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</si>
  <si>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</si>
  <si>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</si>
  <si>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</si>
  <si>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</si>
  <si>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</si>
  <si>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</si>
  <si>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</si>
  <si>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</si>
  <si>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RSRS-O-J</t>
  </si>
  <si>
    <t>RSRS-O-K</t>
  </si>
  <si>
    <t>Ukupna ulaganja u obveznice domaćih izdavalaca</t>
  </si>
  <si>
    <t>B - hartije od vrijednosti po fer vrijednosti - vrijednost kroz bilans uspijeha</t>
  </si>
  <si>
    <t>R - hartije od vrijednosti raspoložive za prodaju</t>
  </si>
  <si>
    <t>D - hartije od vrijednosti koje se drže do dospijeća</t>
  </si>
  <si>
    <t>MH ERS ZP ELEKTRODISTRIBUCIJA AD PALE</t>
  </si>
  <si>
    <t>EDPL-R-A</t>
  </si>
  <si>
    <t>MH ERS - ZP ELEKTROKRAJINA AD BANJA LUKA</t>
  </si>
  <si>
    <t>EKBL-R-A</t>
  </si>
  <si>
    <t>MH ERS - MP - ZP ELEKTRO-HERCEGOVINA AD TREBINJE</t>
  </si>
  <si>
    <t>EKHC-R-A</t>
  </si>
  <si>
    <t>MH ERS - MP AD TREBINJE - ZEDP ELEKTRO-BIJELJINA AD BIJELJINA</t>
  </si>
  <si>
    <t>ELBJ-R-A</t>
  </si>
  <si>
    <t>MH ERS MP AD TREBINJE ZP ELEKTRO DOBOJ AD DOBOJ</t>
  </si>
  <si>
    <t>ELDO-R-A</t>
  </si>
  <si>
    <t>MJEŠOVITI HOLDING ERS-MP AD TREBINJE-ZP HIDROELEKTRANE NA DRINI AD VIŠEGRAD</t>
  </si>
  <si>
    <t>HEDR-R-A</t>
  </si>
  <si>
    <t>MJEŠOVITI HOLDING ERS-MP AD TREBINJE-ZP HIDROELEKTRANE NA VRBASU AD MRKONJIĆ GRAD</t>
  </si>
  <si>
    <t>HELV-R-A</t>
  </si>
  <si>
    <t>MJEŠOVITI HOLDING ERS-MP AD ZP HIDROELEKTRANE NA TREBIŠNJICI AD TREBINJE</t>
  </si>
  <si>
    <t>HETR-R-A</t>
  </si>
  <si>
    <t>ADDIKO BANK AD</t>
  </si>
  <si>
    <t>KRLB-R-A</t>
  </si>
  <si>
    <t>UNICREDIT BANK AD BANJA LUKA</t>
  </si>
  <si>
    <t>NBLB-R-B</t>
  </si>
  <si>
    <t>MJEŠOVITI HOLDING ERS, MP AD TREBINJE-ZP RITE GACKO AD GACKO</t>
  </si>
  <si>
    <t>RITE-R-A</t>
  </si>
  <si>
    <t>RAFINERIJA NAFTE BROD AD</t>
  </si>
  <si>
    <t>RNAF-R-A</t>
  </si>
  <si>
    <t>R I TE UGLJEVIK AD UGLJEVIK</t>
  </si>
  <si>
    <t>RTEU-R-A</t>
  </si>
  <si>
    <t>TELEKOM SRPSKE AD BANJA LUKA</t>
  </si>
  <si>
    <t>TLKM-R-A</t>
  </si>
  <si>
    <t>Naziv fonda: ZIF UNIOINVEST FOND AD BIJELJINA</t>
  </si>
  <si>
    <t>Registarski broj fonda: ZJP-13 07-42-3/08</t>
  </si>
  <si>
    <t>IZVJEŠTAJ O NEREALIZOVANIM DOBICIMA (GUBICIMA) INVESTICIONOG FONDA na dan 31.03.2022</t>
  </si>
  <si>
    <t>Ulaganja po</t>
  </si>
  <si>
    <t>emitentu -</t>
  </si>
  <si>
    <t>KOD</t>
  </si>
  <si>
    <t>Količina</t>
  </si>
  <si>
    <t>Nabavna</t>
  </si>
  <si>
    <t>vrijednost</t>
  </si>
  <si>
    <t>Fer</t>
  </si>
  <si>
    <t>Reval. fin.</t>
  </si>
  <si>
    <t>sredstava</t>
  </si>
  <si>
    <t>po fer vr. kroz</t>
  </si>
  <si>
    <t>ostali uk. rezultat</t>
  </si>
  <si>
    <t>Reval. po</t>
  </si>
  <si>
    <t>osnovu</t>
  </si>
  <si>
    <t>instr.</t>
  </si>
  <si>
    <t>zaštite</t>
  </si>
  <si>
    <t>Kumulativni</t>
  </si>
  <si>
    <t>nerealiz. D/G</t>
  </si>
  <si>
    <t>priznat kroz</t>
  </si>
  <si>
    <t>bilans uspjeha</t>
  </si>
  <si>
    <t>Nerealiz. D/G</t>
  </si>
  <si>
    <t>rezultat</t>
  </si>
  <si>
    <t>perioda</t>
  </si>
  <si>
    <t>Amort.</t>
  </si>
  <si>
    <t>diskonta</t>
  </si>
  <si>
    <t>(premije)</t>
  </si>
  <si>
    <t>fin. sred.</t>
  </si>
  <si>
    <t>Nerealiz.</t>
  </si>
  <si>
    <t>dobitak/gubitak</t>
  </si>
  <si>
    <t>tekućeg perioda</t>
  </si>
  <si>
    <t>Promjene</t>
  </si>
  <si>
    <t>Redovne akcije</t>
  </si>
  <si>
    <t>KRJL-R-A</t>
  </si>
  <si>
    <t>KRPT-R-A</t>
  </si>
  <si>
    <t>METL-R-A</t>
  </si>
  <si>
    <t>RSRS-O-L</t>
  </si>
  <si>
    <t>Ukupno:</t>
  </si>
  <si>
    <t xml:space="preserve">                Lice sa licencom                                                       (M .P.)</t>
  </si>
  <si>
    <t>KRAJINALIJEK AD BANJA LUKA-U STEČAJU</t>
  </si>
  <si>
    <t>KRAJINAPETROL AD BANJA LUKA</t>
  </si>
  <si>
    <t>METAL AD GRADIŠKA</t>
  </si>
  <si>
    <t>Ukupna ulaganja u akcije domaćih izdavalaca</t>
  </si>
  <si>
    <t>Ukupna ulaganja u akcije</t>
  </si>
  <si>
    <t>IZVJEŠTAJ O STRUKTURI ULAGANJA INVESTICIONOG FONDA - AKCIJE na dan 31.03.2022</t>
  </si>
  <si>
    <t>Red.</t>
  </si>
  <si>
    <t>br.</t>
  </si>
  <si>
    <t>Oznaka</t>
  </si>
  <si>
    <t>HOV</t>
  </si>
  <si>
    <t>Broj</t>
  </si>
  <si>
    <t>akcija</t>
  </si>
  <si>
    <t>po akciji</t>
  </si>
  <si>
    <t>Ukupna</t>
  </si>
  <si>
    <t>nabavna</t>
  </si>
  <si>
    <t>Vrijednost po</t>
  </si>
  <si>
    <t>akciji na dan</t>
  </si>
  <si>
    <t>izvještavanja</t>
  </si>
  <si>
    <t>Ukupna vrijednost</t>
  </si>
  <si>
    <t>na dan</t>
  </si>
  <si>
    <t>Učešće u</t>
  </si>
  <si>
    <t>vlasništvu</t>
  </si>
  <si>
    <t>izdavaoca (%)</t>
  </si>
  <si>
    <t>vrijednosti</t>
  </si>
  <si>
    <t>imovine fonda (%)</t>
  </si>
  <si>
    <t>Akcije domaćih izdavalaca</t>
  </si>
  <si>
    <t>IZVJEŠTAJ O STRUKTURI ULAGANJA INVESTICIONOG FONDA - OBVEZNICE na dan 31.03.2022</t>
  </si>
  <si>
    <t>nominalna</t>
  </si>
  <si>
    <t>emisiji</t>
  </si>
  <si>
    <t>(%)</t>
  </si>
  <si>
    <t>Obveznice domaćih izdavalaca</t>
  </si>
  <si>
    <t>Ukupna ulaganja u obveznice</t>
  </si>
</sst>
</file>

<file path=xl/styles.xml><?xml version="1.0" encoding="utf-8"?>
<styleSheet xmlns="http://schemas.openxmlformats.org/spreadsheetml/2006/main">
  <numFmts count="2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00"/>
    <numFmt numFmtId="165" formatCode="_-* #,##0.00&quot;KM&quot;_-;\-* #,##0.00&quot;KM&quot;_-;_-* &quot;-&quot;??&quot;KM&quot;_-;_-@_-"/>
    <numFmt numFmtId="166" formatCode="###0.000000;###0.000000"/>
    <numFmt numFmtId="167" formatCode="#,##0.00;[Red]#,##0.00"/>
    <numFmt numFmtId="168" formatCode="0.0000"/>
    <numFmt numFmtId="169" formatCode="#,##0.000000"/>
    <numFmt numFmtId="170" formatCode="0;[Red]0"/>
    <numFmt numFmtId="171" formatCode="#,##0;[Red]#,##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Segoe UI"/>
      <family val="2"/>
    </font>
    <font>
      <b/>
      <sz val="11"/>
      <color indexed="63"/>
      <name val="Segoe UI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u val="single"/>
      <sz val="10"/>
      <name val="Arial"/>
      <family val="2"/>
    </font>
    <font>
      <sz val="9"/>
      <color indexed="63"/>
      <name val="Segoe UI"/>
      <family val="2"/>
    </font>
    <font>
      <b/>
      <sz val="9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404040"/>
      <name val="Segoe UI"/>
      <family val="2"/>
    </font>
    <font>
      <b/>
      <sz val="8"/>
      <color rgb="FF404040"/>
      <name val="Arial"/>
      <family val="2"/>
    </font>
    <font>
      <sz val="8"/>
      <color rgb="FF404040"/>
      <name val="Arial"/>
      <family val="2"/>
    </font>
    <font>
      <b/>
      <sz val="11"/>
      <color rgb="FF404040"/>
      <name val="Segoe UI"/>
      <family val="2"/>
    </font>
    <font>
      <sz val="9"/>
      <color rgb="FF404040"/>
      <name val="Segoe UI"/>
      <family val="2"/>
    </font>
    <font>
      <b/>
      <sz val="9"/>
      <color rgb="FF40404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3" fontId="2" fillId="0" borderId="10" xfId="0" applyNumberFormat="1" applyFont="1" applyBorder="1" applyAlignment="1">
      <alignment/>
    </xf>
    <xf numFmtId="16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4" fontId="2" fillId="0" borderId="10" xfId="0" applyNumberFormat="1" applyFont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35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3" fontId="2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2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4" fontId="2" fillId="0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2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" fontId="2" fillId="0" borderId="13" xfId="0" applyNumberFormat="1" applyFont="1" applyBorder="1" applyAlignment="1">
      <alignment horizontal="left" vertical="center"/>
    </xf>
    <xf numFmtId="4" fontId="2" fillId="0" borderId="14" xfId="0" applyNumberFormat="1" applyFont="1" applyBorder="1" applyAlignment="1">
      <alignment horizontal="left" vertical="center"/>
    </xf>
    <xf numFmtId="4" fontId="2" fillId="0" borderId="15" xfId="0" applyNumberFormat="1" applyFont="1" applyBorder="1" applyAlignment="1">
      <alignment horizontal="left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" fontId="3" fillId="0" borderId="10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165" fontId="2" fillId="0" borderId="0" xfId="42" applyFont="1" applyAlignment="1">
      <alignment horizontal="left" vertical="center" wrapText="1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4" fontId="2" fillId="0" borderId="0" xfId="0" applyNumberFormat="1" applyFont="1" applyFill="1" applyBorder="1" applyAlignment="1">
      <alignment vertical="top" wrapText="1"/>
    </xf>
    <xf numFmtId="0" fontId="4" fillId="35" borderId="17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53" applyFont="1" applyFill="1">
      <alignment/>
      <protection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2" fillId="0" borderId="0" xfId="53" applyFont="1">
      <alignment/>
      <protection/>
    </xf>
    <xf numFmtId="164" fontId="2" fillId="0" borderId="0" xfId="53" applyNumberFormat="1" applyFont="1" applyFill="1">
      <alignment/>
      <protection/>
    </xf>
    <xf numFmtId="3" fontId="2" fillId="0" borderId="0" xfId="53" applyNumberFormat="1" applyFont="1" applyFill="1">
      <alignment/>
      <protection/>
    </xf>
    <xf numFmtId="0" fontId="0" fillId="36" borderId="0" xfId="0" applyFill="1" applyAlignment="1">
      <alignment vertical="center" wrapText="1"/>
    </xf>
    <xf numFmtId="0" fontId="49" fillId="0" borderId="0" xfId="0" applyFont="1" applyAlignment="1">
      <alignment/>
    </xf>
    <xf numFmtId="0" fontId="50" fillId="36" borderId="20" xfId="0" applyFont="1" applyFill="1" applyBorder="1" applyAlignment="1">
      <alignment horizontal="center" vertical="center" wrapText="1"/>
    </xf>
    <xf numFmtId="0" fontId="50" fillId="36" borderId="21" xfId="0" applyFont="1" applyFill="1" applyBorder="1" applyAlignment="1">
      <alignment horizontal="center" vertical="center" wrapText="1"/>
    </xf>
    <xf numFmtId="0" fontId="50" fillId="36" borderId="22" xfId="0" applyFont="1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50" fillId="36" borderId="23" xfId="0" applyFont="1" applyFill="1" applyBorder="1" applyAlignment="1">
      <alignment horizontal="center" vertical="center" wrapText="1"/>
    </xf>
    <xf numFmtId="0" fontId="51" fillId="36" borderId="23" xfId="0" applyFont="1" applyFill="1" applyBorder="1" applyAlignment="1">
      <alignment horizontal="center" vertical="center" wrapText="1"/>
    </xf>
    <xf numFmtId="0" fontId="51" fillId="36" borderId="23" xfId="0" applyFont="1" applyFill="1" applyBorder="1" applyAlignment="1">
      <alignment horizontal="right" vertical="center" wrapText="1"/>
    </xf>
    <xf numFmtId="4" fontId="51" fillId="36" borderId="23" xfId="0" applyNumberFormat="1" applyFont="1" applyFill="1" applyBorder="1" applyAlignment="1">
      <alignment horizontal="right" vertical="center" wrapText="1"/>
    </xf>
    <xf numFmtId="4" fontId="50" fillId="36" borderId="23" xfId="0" applyNumberFormat="1" applyFont="1" applyFill="1" applyBorder="1" applyAlignment="1">
      <alignment horizontal="right" vertical="center" wrapText="1"/>
    </xf>
    <xf numFmtId="0" fontId="50" fillId="36" borderId="23" xfId="0" applyFont="1" applyFill="1" applyBorder="1" applyAlignment="1">
      <alignment horizontal="right" vertical="center" wrapText="1"/>
    </xf>
    <xf numFmtId="0" fontId="50" fillId="36" borderId="20" xfId="0" applyFont="1" applyFill="1" applyBorder="1" applyAlignment="1">
      <alignment horizontal="center" vertical="center" wrapText="1"/>
    </xf>
    <xf numFmtId="0" fontId="50" fillId="36" borderId="21" xfId="0" applyFont="1" applyFill="1" applyBorder="1" applyAlignment="1">
      <alignment horizontal="center" vertical="center" wrapText="1"/>
    </xf>
    <xf numFmtId="0" fontId="50" fillId="36" borderId="22" xfId="0" applyFont="1" applyFill="1" applyBorder="1" applyAlignment="1">
      <alignment horizontal="center" vertical="center" wrapText="1"/>
    </xf>
    <xf numFmtId="0" fontId="50" fillId="36" borderId="24" xfId="0" applyFont="1" applyFill="1" applyBorder="1" applyAlignment="1">
      <alignment horizontal="left" vertical="center" wrapText="1"/>
    </xf>
    <xf numFmtId="0" fontId="50" fillId="36" borderId="25" xfId="0" applyFont="1" applyFill="1" applyBorder="1" applyAlignment="1">
      <alignment horizontal="left" vertical="center" wrapText="1"/>
    </xf>
    <xf numFmtId="0" fontId="50" fillId="36" borderId="26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 wrapText="1"/>
    </xf>
    <xf numFmtId="49" fontId="29" fillId="0" borderId="11" xfId="0" applyNumberFormat="1" applyFont="1" applyFill="1" applyBorder="1" applyAlignment="1">
      <alignment/>
    </xf>
    <xf numFmtId="0" fontId="29" fillId="0" borderId="11" xfId="0" applyFont="1" applyBorder="1" applyAlignment="1">
      <alignment/>
    </xf>
    <xf numFmtId="0" fontId="49" fillId="0" borderId="0" xfId="0" applyFont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1" fillId="36" borderId="23" xfId="0" applyFont="1" applyFill="1" applyBorder="1" applyAlignment="1">
      <alignment horizontal="left" vertical="center" wrapText="1"/>
    </xf>
    <xf numFmtId="10" fontId="51" fillId="36" borderId="23" xfId="0" applyNumberFormat="1" applyFont="1" applyFill="1" applyBorder="1" applyAlignment="1">
      <alignment horizontal="right" vertical="center" wrapText="1"/>
    </xf>
    <xf numFmtId="10" fontId="50" fillId="36" borderId="23" xfId="0" applyNumberFormat="1" applyFont="1" applyFill="1" applyBorder="1" applyAlignment="1">
      <alignment horizontal="right" vertical="center" wrapText="1"/>
    </xf>
    <xf numFmtId="0" fontId="51" fillId="36" borderId="24" xfId="0" applyFont="1" applyFill="1" applyBorder="1" applyAlignment="1">
      <alignment horizontal="left" vertical="center" wrapText="1"/>
    </xf>
    <xf numFmtId="0" fontId="51" fillId="36" borderId="25" xfId="0" applyFont="1" applyFill="1" applyBorder="1" applyAlignment="1">
      <alignment horizontal="left" vertical="center" wrapText="1"/>
    </xf>
    <xf numFmtId="0" fontId="51" fillId="36" borderId="26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3" fillId="0" borderId="0" xfId="0" applyFont="1" applyAlignment="1">
      <alignment horizontal="left" vertical="center" wrapText="1" inden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right" vertical="center" wrapText="1"/>
    </xf>
    <xf numFmtId="4" fontId="2" fillId="0" borderId="23" xfId="0" applyNumberFormat="1" applyFont="1" applyBorder="1" applyAlignment="1">
      <alignment horizontal="right" vertical="center" wrapText="1"/>
    </xf>
    <xf numFmtId="10" fontId="2" fillId="0" borderId="23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10" fontId="4" fillId="0" borderId="23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rmal 2" xfId="52"/>
    <cellStyle name="Normal 3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B10" sqref="B10:F10"/>
    </sheetView>
  </sheetViews>
  <sheetFormatPr defaultColWidth="9.140625" defaultRowHeight="12.75"/>
  <cols>
    <col min="1" max="1" width="13.00390625" style="0" customWidth="1"/>
    <col min="2" max="2" width="55.421875" style="0" customWidth="1"/>
    <col min="3" max="3" width="3.140625" style="0" customWidth="1"/>
    <col min="4" max="5" width="3.00390625" style="0" customWidth="1"/>
    <col min="6" max="6" width="3.140625" style="0" customWidth="1"/>
    <col min="7" max="7" width="9.7109375" style="0" customWidth="1"/>
    <col min="8" max="8" width="10.8515625" style="0" customWidth="1"/>
  </cols>
  <sheetData>
    <row r="1" spans="1:3" ht="12.75">
      <c r="A1" s="10" t="s">
        <v>226</v>
      </c>
      <c r="B1" s="10"/>
      <c r="C1" s="10"/>
    </row>
    <row r="2" spans="1:3" ht="12.75">
      <c r="A2" s="10" t="s">
        <v>227</v>
      </c>
      <c r="B2" s="10"/>
      <c r="C2" s="10"/>
    </row>
    <row r="3" spans="1:3" ht="12.75">
      <c r="A3" s="10" t="s">
        <v>228</v>
      </c>
      <c r="B3" s="10"/>
      <c r="C3" s="10"/>
    </row>
    <row r="4" spans="1:3" ht="12.75">
      <c r="A4" s="10" t="s">
        <v>229</v>
      </c>
      <c r="B4" s="10"/>
      <c r="C4" s="10"/>
    </row>
    <row r="5" spans="1:3" ht="12.75">
      <c r="A5" s="10" t="s">
        <v>230</v>
      </c>
      <c r="B5" s="10"/>
      <c r="C5" s="10"/>
    </row>
    <row r="6" spans="1:3" ht="12.75">
      <c r="A6" s="10" t="s">
        <v>231</v>
      </c>
      <c r="B6" s="10"/>
      <c r="C6" s="10"/>
    </row>
    <row r="8" spans="2:6" ht="12.75">
      <c r="B8" s="120" t="s">
        <v>473</v>
      </c>
      <c r="C8" s="120"/>
      <c r="D8" s="120"/>
      <c r="E8" s="120"/>
      <c r="F8" s="120"/>
    </row>
    <row r="9" spans="2:6" ht="12.75">
      <c r="B9" s="120" t="s">
        <v>474</v>
      </c>
      <c r="C9" s="120"/>
      <c r="D9" s="120"/>
      <c r="E9" s="120"/>
      <c r="F9" s="120"/>
    </row>
    <row r="10" spans="2:6" ht="12.75">
      <c r="B10" s="121" t="s">
        <v>496</v>
      </c>
      <c r="C10" s="121"/>
      <c r="D10" s="121"/>
      <c r="E10" s="121"/>
      <c r="F10" s="121"/>
    </row>
    <row r="11" ht="12.75">
      <c r="H11" t="s">
        <v>128</v>
      </c>
    </row>
    <row r="12" spans="1:8" ht="41.25" customHeight="1">
      <c r="A12" s="5" t="s">
        <v>235</v>
      </c>
      <c r="B12" s="3" t="s">
        <v>477</v>
      </c>
      <c r="C12" s="6" t="s">
        <v>478</v>
      </c>
      <c r="D12" s="117" t="s">
        <v>479</v>
      </c>
      <c r="E12" s="118"/>
      <c r="F12" s="119"/>
      <c r="G12" s="6" t="s">
        <v>238</v>
      </c>
      <c r="H12" s="6" t="s">
        <v>480</v>
      </c>
    </row>
    <row r="13" spans="1:8" ht="12.75">
      <c r="A13" s="3">
        <v>1</v>
      </c>
      <c r="B13" s="3">
        <v>2</v>
      </c>
      <c r="C13" s="2">
        <v>3</v>
      </c>
      <c r="D13" s="117">
        <v>4</v>
      </c>
      <c r="E13" s="118"/>
      <c r="F13" s="119"/>
      <c r="G13" s="2">
        <v>5</v>
      </c>
      <c r="H13" s="2">
        <v>6</v>
      </c>
    </row>
    <row r="14" spans="1:8" ht="12.75">
      <c r="A14" s="3"/>
      <c r="B14" s="3" t="s">
        <v>475</v>
      </c>
      <c r="C14" s="2"/>
      <c r="D14" s="2"/>
      <c r="E14" s="2"/>
      <c r="F14" s="2"/>
      <c r="G14" s="4"/>
      <c r="H14" s="4"/>
    </row>
    <row r="15" spans="1:8" ht="12.75">
      <c r="A15" s="3">
        <v>10</v>
      </c>
      <c r="B15" s="3" t="s">
        <v>476</v>
      </c>
      <c r="C15" s="2"/>
      <c r="D15" s="2">
        <v>0</v>
      </c>
      <c r="E15" s="2">
        <v>0</v>
      </c>
      <c r="F15" s="2">
        <v>1</v>
      </c>
      <c r="G15" s="4">
        <v>248655</v>
      </c>
      <c r="H15" s="4">
        <v>235132</v>
      </c>
    </row>
    <row r="16" spans="1:8" ht="12.75">
      <c r="A16" s="3"/>
      <c r="B16" s="3" t="s">
        <v>129</v>
      </c>
      <c r="C16" s="2"/>
      <c r="D16" s="2">
        <v>0</v>
      </c>
      <c r="E16" s="2">
        <v>0</v>
      </c>
      <c r="F16" s="2">
        <v>2</v>
      </c>
      <c r="G16" s="4">
        <f>G17+G21+G25+G30</f>
        <v>1577571</v>
      </c>
      <c r="H16" s="4">
        <f>H17+H21+H25+H30</f>
        <v>1611539</v>
      </c>
    </row>
    <row r="17" spans="1:8" ht="12.75">
      <c r="A17" s="3">
        <v>20</v>
      </c>
      <c r="B17" s="3" t="s">
        <v>130</v>
      </c>
      <c r="C17" s="2"/>
      <c r="D17" s="2">
        <v>0</v>
      </c>
      <c r="E17" s="2">
        <v>0</v>
      </c>
      <c r="F17" s="2">
        <v>3</v>
      </c>
      <c r="G17" s="4">
        <f>G18+G19+G20</f>
        <v>629720</v>
      </c>
      <c r="H17" s="4">
        <f>H18+H19+H20</f>
        <v>628743</v>
      </c>
    </row>
    <row r="18" spans="1:8" ht="12.75">
      <c r="A18" s="7">
        <v>200201</v>
      </c>
      <c r="B18" s="3" t="s">
        <v>131</v>
      </c>
      <c r="C18" s="2"/>
      <c r="D18" s="2">
        <v>0</v>
      </c>
      <c r="E18" s="2">
        <v>0</v>
      </c>
      <c r="F18" s="2">
        <v>4</v>
      </c>
      <c r="G18" s="4">
        <v>239699</v>
      </c>
      <c r="H18" s="4">
        <v>238253</v>
      </c>
    </row>
    <row r="19" spans="1:8" ht="12.75">
      <c r="A19" s="3">
        <v>202.203</v>
      </c>
      <c r="B19" s="3" t="s">
        <v>132</v>
      </c>
      <c r="C19" s="2"/>
      <c r="D19" s="2">
        <v>0</v>
      </c>
      <c r="E19" s="2">
        <v>0</v>
      </c>
      <c r="F19" s="2">
        <v>5</v>
      </c>
      <c r="G19" s="4">
        <v>390021</v>
      </c>
      <c r="H19" s="4">
        <v>390490</v>
      </c>
    </row>
    <row r="20" spans="1:8" ht="12.75">
      <c r="A20" s="3">
        <v>204.205</v>
      </c>
      <c r="B20" s="3" t="s">
        <v>133</v>
      </c>
      <c r="C20" s="2"/>
      <c r="D20" s="2">
        <v>0</v>
      </c>
      <c r="E20" s="2">
        <v>0</v>
      </c>
      <c r="F20" s="2">
        <v>6</v>
      </c>
      <c r="G20" s="4"/>
      <c r="H20" s="4"/>
    </row>
    <row r="21" spans="1:8" ht="12.75">
      <c r="A21" s="3">
        <v>21</v>
      </c>
      <c r="B21" s="3" t="s">
        <v>134</v>
      </c>
      <c r="C21" s="2"/>
      <c r="D21" s="2">
        <v>0</v>
      </c>
      <c r="E21" s="2">
        <v>0</v>
      </c>
      <c r="F21" s="2">
        <v>7</v>
      </c>
      <c r="G21" s="4">
        <f>G22+G23+G24</f>
        <v>587851</v>
      </c>
      <c r="H21" s="4">
        <f>H22+H23+H24</f>
        <v>622796</v>
      </c>
    </row>
    <row r="22" spans="1:10" ht="22.5">
      <c r="A22" s="5" t="s">
        <v>135</v>
      </c>
      <c r="B22" s="3" t="s">
        <v>137</v>
      </c>
      <c r="C22" s="2"/>
      <c r="D22" s="2">
        <v>0</v>
      </c>
      <c r="E22" s="2">
        <v>0</v>
      </c>
      <c r="F22" s="2">
        <v>8</v>
      </c>
      <c r="G22" s="4">
        <v>357761</v>
      </c>
      <c r="H22" s="4">
        <v>345221</v>
      </c>
      <c r="J22" s="59">
        <f>G18+G22</f>
        <v>597460</v>
      </c>
    </row>
    <row r="23" spans="1:10" ht="22.5">
      <c r="A23" s="5" t="s">
        <v>136</v>
      </c>
      <c r="B23" s="8" t="s">
        <v>138</v>
      </c>
      <c r="C23" s="2"/>
      <c r="D23" s="2">
        <v>0</v>
      </c>
      <c r="E23" s="2">
        <v>0</v>
      </c>
      <c r="F23" s="2">
        <v>9</v>
      </c>
      <c r="G23" s="4">
        <v>230090</v>
      </c>
      <c r="H23" s="4">
        <v>277575</v>
      </c>
      <c r="J23" s="59">
        <f>G19+G23</f>
        <v>620111</v>
      </c>
    </row>
    <row r="24" spans="1:8" ht="12.75">
      <c r="A24" s="3" t="s">
        <v>139</v>
      </c>
      <c r="B24" s="3" t="s">
        <v>140</v>
      </c>
      <c r="C24" s="2"/>
      <c r="D24" s="2">
        <v>0</v>
      </c>
      <c r="E24" s="2">
        <v>1</v>
      </c>
      <c r="F24" s="2">
        <v>0</v>
      </c>
      <c r="G24" s="4"/>
      <c r="H24" s="4"/>
    </row>
    <row r="25" spans="1:8" ht="12.75">
      <c r="A25" s="3">
        <v>22</v>
      </c>
      <c r="B25" s="3" t="s">
        <v>141</v>
      </c>
      <c r="C25" s="2"/>
      <c r="D25" s="2">
        <v>0</v>
      </c>
      <c r="E25" s="2">
        <v>1</v>
      </c>
      <c r="F25" s="2">
        <v>1</v>
      </c>
      <c r="G25" s="4">
        <f>G26+G27+G28+G29</f>
        <v>360000</v>
      </c>
      <c r="H25" s="4">
        <f>H26+H27+H28+H29</f>
        <v>360000</v>
      </c>
    </row>
    <row r="26" spans="1:8" ht="12.75">
      <c r="A26" s="3" t="s">
        <v>143</v>
      </c>
      <c r="B26" s="3" t="s">
        <v>142</v>
      </c>
      <c r="C26" s="2"/>
      <c r="D26" s="2">
        <v>0</v>
      </c>
      <c r="E26" s="2">
        <v>1</v>
      </c>
      <c r="F26" s="2">
        <v>2</v>
      </c>
      <c r="G26" s="4"/>
      <c r="H26" s="4"/>
    </row>
    <row r="27" spans="1:8" ht="12.75">
      <c r="A27" s="3" t="s">
        <v>145</v>
      </c>
      <c r="B27" s="3" t="s">
        <v>144</v>
      </c>
      <c r="C27" s="2"/>
      <c r="D27" s="2">
        <v>0</v>
      </c>
      <c r="E27" s="2">
        <v>1</v>
      </c>
      <c r="F27" s="2">
        <v>3</v>
      </c>
      <c r="G27" s="4">
        <v>360000</v>
      </c>
      <c r="H27" s="4">
        <v>360000</v>
      </c>
    </row>
    <row r="28" spans="1:8" ht="12.75">
      <c r="A28" s="3" t="s">
        <v>148</v>
      </c>
      <c r="B28" s="3" t="s">
        <v>146</v>
      </c>
      <c r="C28" s="2"/>
      <c r="D28" s="2">
        <v>0</v>
      </c>
      <c r="E28" s="2">
        <v>1</v>
      </c>
      <c r="F28" s="2">
        <v>4</v>
      </c>
      <c r="G28" s="4"/>
      <c r="H28" s="4"/>
    </row>
    <row r="29" spans="1:8" ht="12.75">
      <c r="A29" s="3" t="s">
        <v>149</v>
      </c>
      <c r="B29" s="3" t="s">
        <v>147</v>
      </c>
      <c r="C29" s="2"/>
      <c r="D29" s="2">
        <v>0</v>
      </c>
      <c r="E29" s="2">
        <v>1</v>
      </c>
      <c r="F29" s="2">
        <v>5</v>
      </c>
      <c r="G29" s="4"/>
      <c r="H29" s="4"/>
    </row>
    <row r="30" spans="1:8" ht="12.75">
      <c r="A30" s="3">
        <v>240</v>
      </c>
      <c r="B30" s="3" t="s">
        <v>150</v>
      </c>
      <c r="C30" s="2"/>
      <c r="D30" s="2">
        <v>0</v>
      </c>
      <c r="E30" s="2">
        <v>1</v>
      </c>
      <c r="F30" s="2">
        <v>6</v>
      </c>
      <c r="G30" s="4"/>
      <c r="H30" s="4"/>
    </row>
    <row r="31" spans="1:8" ht="12.75">
      <c r="A31" s="3">
        <v>30.31</v>
      </c>
      <c r="B31" s="3" t="s">
        <v>151</v>
      </c>
      <c r="C31" s="2"/>
      <c r="D31" s="2">
        <v>0</v>
      </c>
      <c r="E31" s="2">
        <v>1</v>
      </c>
      <c r="F31" s="2">
        <v>7</v>
      </c>
      <c r="G31" s="4">
        <f>G32+G33+G34+G35+G36</f>
        <v>20387</v>
      </c>
      <c r="H31" s="4">
        <f>H32+H33+H34+H35+H36</f>
        <v>20387</v>
      </c>
    </row>
    <row r="32" spans="1:8" ht="12.75">
      <c r="A32" s="3" t="s">
        <v>153</v>
      </c>
      <c r="B32" s="3" t="s">
        <v>152</v>
      </c>
      <c r="C32" s="2"/>
      <c r="D32" s="2">
        <v>0</v>
      </c>
      <c r="E32" s="2">
        <v>1</v>
      </c>
      <c r="F32" s="2">
        <v>8</v>
      </c>
      <c r="G32" s="4"/>
      <c r="H32" s="4"/>
    </row>
    <row r="33" spans="1:8" ht="12.75">
      <c r="A33" s="3" t="s">
        <v>157</v>
      </c>
      <c r="B33" s="3" t="s">
        <v>154</v>
      </c>
      <c r="C33" s="2"/>
      <c r="D33" s="2">
        <v>0</v>
      </c>
      <c r="E33" s="2">
        <v>1</v>
      </c>
      <c r="F33" s="2">
        <v>9</v>
      </c>
      <c r="G33" s="4">
        <v>20387</v>
      </c>
      <c r="H33" s="4">
        <v>20387</v>
      </c>
    </row>
    <row r="34" spans="1:8" ht="12.75">
      <c r="A34" s="3" t="s">
        <v>155</v>
      </c>
      <c r="B34" s="3" t="s">
        <v>156</v>
      </c>
      <c r="C34" s="2"/>
      <c r="D34" s="2">
        <v>0</v>
      </c>
      <c r="E34" s="2">
        <v>2</v>
      </c>
      <c r="F34" s="2">
        <v>0</v>
      </c>
      <c r="G34" s="4"/>
      <c r="H34" s="4"/>
    </row>
    <row r="35" spans="1:8" ht="12.75">
      <c r="A35" s="3" t="s">
        <v>158</v>
      </c>
      <c r="B35" s="3" t="s">
        <v>159</v>
      </c>
      <c r="C35" s="2"/>
      <c r="D35" s="2">
        <v>0</v>
      </c>
      <c r="E35" s="2">
        <v>2</v>
      </c>
      <c r="F35" s="2">
        <v>1</v>
      </c>
      <c r="G35" s="4"/>
      <c r="H35" s="4"/>
    </row>
    <row r="36" spans="1:8" ht="12.75">
      <c r="A36" s="3" t="s">
        <v>160</v>
      </c>
      <c r="B36" s="3" t="s">
        <v>161</v>
      </c>
      <c r="C36" s="2"/>
      <c r="D36" s="2">
        <v>0</v>
      </c>
      <c r="E36" s="2">
        <v>2</v>
      </c>
      <c r="F36" s="2">
        <v>2</v>
      </c>
      <c r="G36" s="4"/>
      <c r="H36" s="4"/>
    </row>
    <row r="37" spans="1:8" ht="12.75">
      <c r="A37" s="3">
        <v>32</v>
      </c>
      <c r="B37" s="3" t="s">
        <v>162</v>
      </c>
      <c r="C37" s="2"/>
      <c r="D37" s="2">
        <v>0</v>
      </c>
      <c r="E37" s="2">
        <v>2</v>
      </c>
      <c r="F37" s="2">
        <v>3</v>
      </c>
      <c r="G37" s="4"/>
      <c r="H37" s="4"/>
    </row>
    <row r="38" spans="1:8" ht="12.75">
      <c r="A38" s="3" t="s">
        <v>163</v>
      </c>
      <c r="B38" s="3" t="s">
        <v>164</v>
      </c>
      <c r="C38" s="2"/>
      <c r="D38" s="2">
        <v>0</v>
      </c>
      <c r="E38" s="2">
        <v>2</v>
      </c>
      <c r="F38" s="2">
        <v>4</v>
      </c>
      <c r="G38" s="4">
        <v>5036</v>
      </c>
      <c r="H38" s="4">
        <v>111</v>
      </c>
    </row>
    <row r="39" spans="1:8" ht="12.75">
      <c r="A39" s="3">
        <v>34</v>
      </c>
      <c r="B39" s="3" t="s">
        <v>165</v>
      </c>
      <c r="C39" s="2"/>
      <c r="D39" s="2">
        <v>0</v>
      </c>
      <c r="E39" s="2">
        <v>2</v>
      </c>
      <c r="F39" s="2">
        <v>5</v>
      </c>
      <c r="G39" s="4">
        <v>1998</v>
      </c>
      <c r="H39" s="4">
        <v>1147</v>
      </c>
    </row>
    <row r="40" spans="1:10" ht="12.75">
      <c r="A40" s="3"/>
      <c r="B40" s="3" t="s">
        <v>166</v>
      </c>
      <c r="C40" s="2"/>
      <c r="D40" s="2">
        <v>0</v>
      </c>
      <c r="E40" s="2">
        <v>2</v>
      </c>
      <c r="F40" s="2">
        <v>6</v>
      </c>
      <c r="G40" s="4">
        <f>G15+G16+G31+G37+G38+G39</f>
        <v>1853647</v>
      </c>
      <c r="H40" s="4">
        <f>H15+H16+H31+H37+H38+H39</f>
        <v>1868316</v>
      </c>
      <c r="J40" s="59">
        <f>G40-G68</f>
        <v>1797675</v>
      </c>
    </row>
    <row r="41" spans="1:8" ht="12.75">
      <c r="A41" s="3"/>
      <c r="B41" s="3" t="s">
        <v>167</v>
      </c>
      <c r="C41" s="2"/>
      <c r="D41" s="2"/>
      <c r="E41" s="2"/>
      <c r="F41" s="2"/>
      <c r="G41" s="4"/>
      <c r="H41" s="4"/>
    </row>
    <row r="42" spans="1:8" ht="12.75">
      <c r="A42" s="3">
        <v>40</v>
      </c>
      <c r="B42" s="3" t="s">
        <v>168</v>
      </c>
      <c r="C42" s="2"/>
      <c r="D42" s="2">
        <v>0</v>
      </c>
      <c r="E42" s="2">
        <v>2</v>
      </c>
      <c r="F42" s="2">
        <v>7</v>
      </c>
      <c r="G42" s="4">
        <f>G43+G44</f>
        <v>0</v>
      </c>
      <c r="H42" s="4">
        <f>H43+H44</f>
        <v>0</v>
      </c>
    </row>
    <row r="43" spans="1:8" ht="12.75">
      <c r="A43" s="3">
        <v>400.401</v>
      </c>
      <c r="B43" s="3" t="s">
        <v>169</v>
      </c>
      <c r="C43" s="2"/>
      <c r="D43" s="2">
        <v>0</v>
      </c>
      <c r="E43" s="2">
        <v>2</v>
      </c>
      <c r="F43" s="2">
        <v>8</v>
      </c>
      <c r="G43" s="4"/>
      <c r="H43" s="4"/>
    </row>
    <row r="44" spans="1:8" ht="12.75">
      <c r="A44" s="3">
        <v>409</v>
      </c>
      <c r="B44" s="3" t="s">
        <v>170</v>
      </c>
      <c r="C44" s="2"/>
      <c r="D44" s="2">
        <v>0</v>
      </c>
      <c r="E44" s="2">
        <v>2</v>
      </c>
      <c r="F44" s="2">
        <v>9</v>
      </c>
      <c r="G44" s="4"/>
      <c r="H44" s="4"/>
    </row>
    <row r="45" spans="1:8" ht="12.75">
      <c r="A45" s="3">
        <v>41</v>
      </c>
      <c r="B45" s="3" t="s">
        <v>171</v>
      </c>
      <c r="C45" s="2"/>
      <c r="D45" s="2">
        <v>0</v>
      </c>
      <c r="E45" s="2">
        <v>3</v>
      </c>
      <c r="F45" s="2">
        <v>0</v>
      </c>
      <c r="G45" s="4">
        <f>G46+G47+G48+G49+G50</f>
        <v>833</v>
      </c>
      <c r="H45" s="4">
        <f>H46+H47+H48+H49+H50</f>
        <v>1753</v>
      </c>
    </row>
    <row r="46" spans="1:8" ht="12.75">
      <c r="A46" s="3">
        <v>410</v>
      </c>
      <c r="B46" s="3" t="s">
        <v>172</v>
      </c>
      <c r="C46" s="2"/>
      <c r="D46" s="2">
        <v>0</v>
      </c>
      <c r="E46" s="2">
        <v>3</v>
      </c>
      <c r="F46" s="2">
        <v>1</v>
      </c>
      <c r="G46" s="4"/>
      <c r="H46" s="4">
        <v>187</v>
      </c>
    </row>
    <row r="47" spans="1:8" ht="12.75">
      <c r="A47" s="3">
        <v>411</v>
      </c>
      <c r="B47" s="3" t="s">
        <v>173</v>
      </c>
      <c r="C47" s="2"/>
      <c r="D47" s="2">
        <v>0</v>
      </c>
      <c r="E47" s="2">
        <v>3</v>
      </c>
      <c r="F47" s="2">
        <v>2</v>
      </c>
      <c r="G47" s="4">
        <v>833</v>
      </c>
      <c r="H47" s="4">
        <v>827</v>
      </c>
    </row>
    <row r="48" spans="1:8" ht="12.75">
      <c r="A48" s="3">
        <v>413</v>
      </c>
      <c r="B48" s="3" t="s">
        <v>174</v>
      </c>
      <c r="C48" s="2"/>
      <c r="D48" s="2">
        <v>0</v>
      </c>
      <c r="E48" s="2">
        <v>3</v>
      </c>
      <c r="F48" s="2">
        <v>3</v>
      </c>
      <c r="G48" s="4"/>
      <c r="H48" s="4"/>
    </row>
    <row r="49" spans="1:8" ht="12.75">
      <c r="A49" s="3">
        <v>414</v>
      </c>
      <c r="B49" s="3" t="s">
        <v>175</v>
      </c>
      <c r="C49" s="2"/>
      <c r="D49" s="2">
        <v>0</v>
      </c>
      <c r="E49" s="2">
        <v>3</v>
      </c>
      <c r="F49" s="2">
        <v>4</v>
      </c>
      <c r="G49" s="4"/>
      <c r="H49" s="4"/>
    </row>
    <row r="50" spans="1:8" ht="12.75">
      <c r="A50" s="7">
        <v>412415419</v>
      </c>
      <c r="B50" s="3" t="s">
        <v>176</v>
      </c>
      <c r="C50" s="2"/>
      <c r="D50" s="2">
        <v>0</v>
      </c>
      <c r="E50" s="2">
        <v>3</v>
      </c>
      <c r="F50" s="2">
        <v>5</v>
      </c>
      <c r="G50" s="4"/>
      <c r="H50" s="4">
        <v>739</v>
      </c>
    </row>
    <row r="51" spans="1:8" ht="12.75">
      <c r="A51" s="3">
        <v>42</v>
      </c>
      <c r="B51" s="3" t="s">
        <v>177</v>
      </c>
      <c r="C51" s="2"/>
      <c r="D51" s="2">
        <v>0</v>
      </c>
      <c r="E51" s="2">
        <v>3</v>
      </c>
      <c r="F51" s="2">
        <v>6</v>
      </c>
      <c r="G51" s="4">
        <f>G52+G53</f>
        <v>55139</v>
      </c>
      <c r="H51" s="4">
        <f>H52+H53</f>
        <v>49311</v>
      </c>
    </row>
    <row r="52" spans="1:10" ht="12.75">
      <c r="A52" s="3" t="s">
        <v>178</v>
      </c>
      <c r="B52" s="3" t="s">
        <v>179</v>
      </c>
      <c r="C52" s="2"/>
      <c r="D52" s="2">
        <v>0</v>
      </c>
      <c r="E52" s="2">
        <v>3</v>
      </c>
      <c r="F52" s="2">
        <v>7</v>
      </c>
      <c r="G52" s="4">
        <v>55139</v>
      </c>
      <c r="H52" s="4">
        <v>49311</v>
      </c>
      <c r="J52" s="59"/>
    </row>
    <row r="53" spans="1:8" ht="12.75">
      <c r="A53" s="3">
        <v>422</v>
      </c>
      <c r="B53" s="3" t="s">
        <v>180</v>
      </c>
      <c r="C53" s="2"/>
      <c r="D53" s="2">
        <v>0</v>
      </c>
      <c r="E53" s="2">
        <v>3</v>
      </c>
      <c r="F53" s="2">
        <v>8</v>
      </c>
      <c r="G53" s="4"/>
      <c r="H53" s="4"/>
    </row>
    <row r="54" spans="1:8" ht="12.75">
      <c r="A54" s="3">
        <v>43</v>
      </c>
      <c r="B54" s="3" t="s">
        <v>181</v>
      </c>
      <c r="C54" s="2"/>
      <c r="D54" s="2">
        <v>0</v>
      </c>
      <c r="E54" s="2">
        <v>3</v>
      </c>
      <c r="F54" s="2">
        <v>9</v>
      </c>
      <c r="G54" s="4">
        <f>G55+G56</f>
        <v>0</v>
      </c>
      <c r="H54" s="4">
        <f>H55+H56</f>
        <v>0</v>
      </c>
    </row>
    <row r="55" spans="1:8" ht="12.75">
      <c r="A55" s="3">
        <v>430</v>
      </c>
      <c r="B55" s="3" t="s">
        <v>182</v>
      </c>
      <c r="C55" s="2"/>
      <c r="D55" s="2">
        <v>0</v>
      </c>
      <c r="E55" s="2">
        <v>4</v>
      </c>
      <c r="F55" s="2">
        <v>0</v>
      </c>
      <c r="G55" s="4"/>
      <c r="H55" s="4"/>
    </row>
    <row r="56" spans="1:8" ht="12.75">
      <c r="A56" s="3">
        <v>431</v>
      </c>
      <c r="B56" s="3" t="s">
        <v>183</v>
      </c>
      <c r="C56" s="2"/>
      <c r="D56" s="2">
        <v>0</v>
      </c>
      <c r="E56" s="2">
        <v>4</v>
      </c>
      <c r="F56" s="2">
        <v>1</v>
      </c>
      <c r="G56" s="4"/>
      <c r="H56" s="4"/>
    </row>
    <row r="57" spans="1:8" ht="12.75">
      <c r="A57" s="3">
        <v>44</v>
      </c>
      <c r="B57" s="3" t="s">
        <v>184</v>
      </c>
      <c r="C57" s="2"/>
      <c r="D57" s="2">
        <v>0</v>
      </c>
      <c r="E57" s="2">
        <v>4</v>
      </c>
      <c r="F57" s="2">
        <v>2</v>
      </c>
      <c r="G57" s="4">
        <f>G58+G59+G60+G61</f>
        <v>0</v>
      </c>
      <c r="H57" s="4">
        <f>H58+H59+H60+H61</f>
        <v>0</v>
      </c>
    </row>
    <row r="58" spans="1:8" ht="12.75">
      <c r="A58" s="3">
        <v>440.441</v>
      </c>
      <c r="B58" s="3" t="s">
        <v>185</v>
      </c>
      <c r="C58" s="2"/>
      <c r="D58" s="2">
        <v>0</v>
      </c>
      <c r="E58" s="2">
        <v>4</v>
      </c>
      <c r="F58" s="2">
        <v>3</v>
      </c>
      <c r="G58" s="4"/>
      <c r="H58" s="4"/>
    </row>
    <row r="59" spans="1:8" ht="12.75">
      <c r="A59" s="3" t="s">
        <v>186</v>
      </c>
      <c r="B59" s="3" t="s">
        <v>187</v>
      </c>
      <c r="C59" s="2"/>
      <c r="D59" s="2">
        <v>0</v>
      </c>
      <c r="E59" s="2">
        <v>4</v>
      </c>
      <c r="F59" s="2">
        <v>4</v>
      </c>
      <c r="G59" s="4"/>
      <c r="H59" s="4"/>
    </row>
    <row r="60" spans="1:8" ht="12.75">
      <c r="A60" s="3">
        <v>445.446</v>
      </c>
      <c r="B60" s="3" t="s">
        <v>188</v>
      </c>
      <c r="C60" s="2"/>
      <c r="D60" s="2">
        <v>0</v>
      </c>
      <c r="E60" s="2">
        <v>4</v>
      </c>
      <c r="F60" s="2">
        <v>5</v>
      </c>
      <c r="G60" s="4"/>
      <c r="H60" s="4"/>
    </row>
    <row r="61" spans="1:8" ht="12.75">
      <c r="A61" s="3">
        <v>449</v>
      </c>
      <c r="B61" s="3" t="s">
        <v>189</v>
      </c>
      <c r="C61" s="2"/>
      <c r="D61" s="2">
        <v>0</v>
      </c>
      <c r="E61" s="2">
        <v>4</v>
      </c>
      <c r="F61" s="2">
        <v>6</v>
      </c>
      <c r="G61" s="4"/>
      <c r="H61" s="4"/>
    </row>
    <row r="62" spans="1:8" ht="12.75">
      <c r="A62" s="3" t="s">
        <v>190</v>
      </c>
      <c r="B62" s="3" t="s">
        <v>191</v>
      </c>
      <c r="C62" s="2"/>
      <c r="D62" s="2">
        <v>0</v>
      </c>
      <c r="E62" s="2">
        <v>4</v>
      </c>
      <c r="F62" s="2">
        <v>7</v>
      </c>
      <c r="G62" s="4">
        <f>G63+G64+G65+G66+G67</f>
        <v>0</v>
      </c>
      <c r="H62" s="4">
        <f>H63+H64+H65+H66+H67</f>
        <v>0</v>
      </c>
    </row>
    <row r="63" spans="1:8" ht="12.75">
      <c r="A63" s="3">
        <v>450</v>
      </c>
      <c r="B63" s="3" t="s">
        <v>192</v>
      </c>
      <c r="C63" s="2"/>
      <c r="D63" s="2">
        <v>0</v>
      </c>
      <c r="E63" s="2">
        <v>4</v>
      </c>
      <c r="F63" s="2">
        <v>8</v>
      </c>
      <c r="G63" s="4"/>
      <c r="H63" s="4"/>
    </row>
    <row r="64" spans="1:8" ht="12.75">
      <c r="A64" s="3">
        <v>460</v>
      </c>
      <c r="B64" s="3" t="s">
        <v>193</v>
      </c>
      <c r="C64" s="2"/>
      <c r="D64" s="2">
        <v>0</v>
      </c>
      <c r="E64" s="2">
        <v>4</v>
      </c>
      <c r="F64" s="2">
        <v>9</v>
      </c>
      <c r="G64" s="4"/>
      <c r="H64" s="4"/>
    </row>
    <row r="65" spans="1:8" ht="12.75">
      <c r="A65" s="7" t="s">
        <v>208</v>
      </c>
      <c r="B65" s="3" t="s">
        <v>194</v>
      </c>
      <c r="C65" s="2"/>
      <c r="D65" s="2">
        <v>0</v>
      </c>
      <c r="E65" s="2">
        <v>5</v>
      </c>
      <c r="F65" s="2">
        <v>0</v>
      </c>
      <c r="G65" s="4"/>
      <c r="H65" s="4"/>
    </row>
    <row r="66" spans="1:8" ht="12.75">
      <c r="A66" s="3">
        <v>480.481</v>
      </c>
      <c r="B66" s="3" t="s">
        <v>195</v>
      </c>
      <c r="C66" s="2"/>
      <c r="D66" s="2">
        <v>0</v>
      </c>
      <c r="E66" s="2">
        <v>5</v>
      </c>
      <c r="F66" s="2">
        <v>1</v>
      </c>
      <c r="G66" s="4"/>
      <c r="H66" s="4"/>
    </row>
    <row r="67" spans="1:8" ht="12.75">
      <c r="A67" s="3">
        <v>490</v>
      </c>
      <c r="B67" s="3" t="s">
        <v>196</v>
      </c>
      <c r="C67" s="2"/>
      <c r="D67" s="2">
        <v>0</v>
      </c>
      <c r="E67" s="2">
        <v>5</v>
      </c>
      <c r="F67" s="2">
        <v>2</v>
      </c>
      <c r="G67" s="4"/>
      <c r="H67" s="4"/>
    </row>
    <row r="68" spans="1:8" ht="12.75">
      <c r="A68" s="3"/>
      <c r="B68" s="3" t="s">
        <v>197</v>
      </c>
      <c r="C68" s="2">
        <v>7</v>
      </c>
      <c r="D68" s="2">
        <v>0</v>
      </c>
      <c r="E68" s="2">
        <v>5</v>
      </c>
      <c r="F68" s="2">
        <v>3</v>
      </c>
      <c r="G68" s="4">
        <f>G42+G45+G51+G54+G57+G62</f>
        <v>55972</v>
      </c>
      <c r="H68" s="4">
        <f>H42+H45+H51+H54+H57+H62</f>
        <v>51064</v>
      </c>
    </row>
    <row r="69" spans="1:8" ht="12.75">
      <c r="A69" s="3"/>
      <c r="B69" s="3" t="s">
        <v>198</v>
      </c>
      <c r="C69" s="2"/>
      <c r="D69" s="2"/>
      <c r="E69" s="2"/>
      <c r="F69" s="2"/>
      <c r="G69" s="4"/>
      <c r="H69" s="4"/>
    </row>
    <row r="70" spans="1:8" ht="12.75">
      <c r="A70" s="3">
        <v>51</v>
      </c>
      <c r="B70" s="3" t="s">
        <v>199</v>
      </c>
      <c r="C70" s="2"/>
      <c r="D70" s="2">
        <v>0</v>
      </c>
      <c r="E70" s="2">
        <v>5</v>
      </c>
      <c r="F70" s="2">
        <v>4</v>
      </c>
      <c r="G70" s="4">
        <f>G71+G72+G73+G74</f>
        <v>2548232</v>
      </c>
      <c r="H70" s="4">
        <f>H71+H72+H73+H74</f>
        <v>2548232</v>
      </c>
    </row>
    <row r="71" spans="1:8" ht="12.75">
      <c r="A71" s="3">
        <v>510</v>
      </c>
      <c r="B71" s="3" t="s">
        <v>200</v>
      </c>
      <c r="C71" s="2"/>
      <c r="D71" s="2">
        <v>0</v>
      </c>
      <c r="E71" s="2">
        <v>5</v>
      </c>
      <c r="F71" s="2">
        <v>5</v>
      </c>
      <c r="G71" s="4">
        <v>2548232</v>
      </c>
      <c r="H71" s="4">
        <v>2548232</v>
      </c>
    </row>
    <row r="72" spans="1:8" ht="12.75">
      <c r="A72" s="3">
        <v>519</v>
      </c>
      <c r="B72" s="3" t="s">
        <v>201</v>
      </c>
      <c r="C72" s="2"/>
      <c r="D72" s="2">
        <v>0</v>
      </c>
      <c r="E72" s="2">
        <v>5</v>
      </c>
      <c r="F72" s="2">
        <v>6</v>
      </c>
      <c r="G72" s="4"/>
      <c r="H72" s="4"/>
    </row>
    <row r="73" spans="1:8" ht="12.75">
      <c r="A73" s="3">
        <v>512</v>
      </c>
      <c r="B73" s="3" t="s">
        <v>202</v>
      </c>
      <c r="C73" s="2"/>
      <c r="D73" s="2">
        <v>0</v>
      </c>
      <c r="E73" s="2">
        <v>5</v>
      </c>
      <c r="F73" s="2">
        <v>7</v>
      </c>
      <c r="G73" s="4"/>
      <c r="H73" s="4"/>
    </row>
    <row r="74" spans="1:8" ht="12.75">
      <c r="A74" s="3">
        <v>513</v>
      </c>
      <c r="B74" s="3" t="s">
        <v>203</v>
      </c>
      <c r="C74" s="2"/>
      <c r="D74" s="2">
        <v>0</v>
      </c>
      <c r="E74" s="2">
        <v>5</v>
      </c>
      <c r="F74" s="2">
        <v>8</v>
      </c>
      <c r="G74" s="4"/>
      <c r="H74" s="4"/>
    </row>
    <row r="75" spans="1:8" ht="12.75">
      <c r="A75" s="3">
        <v>52</v>
      </c>
      <c r="B75" s="3" t="s">
        <v>204</v>
      </c>
      <c r="C75" s="2"/>
      <c r="D75" s="2">
        <v>0</v>
      </c>
      <c r="E75" s="2">
        <v>5</v>
      </c>
      <c r="F75" s="2">
        <v>9</v>
      </c>
      <c r="G75" s="4">
        <f>G76+G77</f>
        <v>0</v>
      </c>
      <c r="H75" s="4">
        <f>H76+H77</f>
        <v>0</v>
      </c>
    </row>
    <row r="76" spans="1:8" ht="12.75">
      <c r="A76" s="3">
        <v>520</v>
      </c>
      <c r="B76" s="3" t="s">
        <v>205</v>
      </c>
      <c r="C76" s="2"/>
      <c r="D76" s="2">
        <v>0</v>
      </c>
      <c r="E76" s="2">
        <v>6</v>
      </c>
      <c r="F76" s="2">
        <v>0</v>
      </c>
      <c r="G76" s="4"/>
      <c r="H76" s="4"/>
    </row>
    <row r="77" spans="1:8" ht="12.75">
      <c r="A77" s="3">
        <v>521</v>
      </c>
      <c r="B77" s="3" t="s">
        <v>206</v>
      </c>
      <c r="C77" s="2"/>
      <c r="D77" s="2">
        <v>0</v>
      </c>
      <c r="E77" s="2">
        <v>6</v>
      </c>
      <c r="F77" s="2">
        <v>1</v>
      </c>
      <c r="G77" s="4"/>
      <c r="H77" s="4"/>
    </row>
    <row r="78" spans="1:8" ht="12.75">
      <c r="A78" s="3">
        <v>53</v>
      </c>
      <c r="B78" s="3" t="s">
        <v>207</v>
      </c>
      <c r="C78" s="2"/>
      <c r="D78" s="2">
        <v>0</v>
      </c>
      <c r="E78" s="2">
        <v>6</v>
      </c>
      <c r="F78" s="2">
        <v>2</v>
      </c>
      <c r="G78" s="4">
        <f>G79+G80+G81</f>
        <v>23617</v>
      </c>
      <c r="H78" s="4">
        <f>H79+H80+H81</f>
        <v>38634</v>
      </c>
    </row>
    <row r="79" spans="1:10" ht="22.5">
      <c r="A79" s="3">
        <v>530</v>
      </c>
      <c r="B79" s="5" t="s">
        <v>209</v>
      </c>
      <c r="C79" s="2"/>
      <c r="D79" s="2">
        <v>0</v>
      </c>
      <c r="E79" s="2">
        <v>6</v>
      </c>
      <c r="F79" s="2">
        <v>3</v>
      </c>
      <c r="G79" s="4">
        <v>23617</v>
      </c>
      <c r="H79" s="4">
        <v>38634</v>
      </c>
      <c r="J79" s="59"/>
    </row>
    <row r="80" spans="1:8" ht="12.75">
      <c r="A80" s="3">
        <v>531</v>
      </c>
      <c r="B80" s="3" t="s">
        <v>211</v>
      </c>
      <c r="C80" s="2"/>
      <c r="D80" s="2">
        <v>0</v>
      </c>
      <c r="E80" s="2">
        <v>6</v>
      </c>
      <c r="F80" s="2">
        <v>4</v>
      </c>
      <c r="G80" s="4"/>
      <c r="H80" s="4"/>
    </row>
    <row r="81" spans="1:8" ht="12.75">
      <c r="A81" s="3">
        <v>532</v>
      </c>
      <c r="B81" s="3" t="s">
        <v>210</v>
      </c>
      <c r="C81" s="2"/>
      <c r="D81" s="2">
        <v>0</v>
      </c>
      <c r="E81" s="2">
        <v>6</v>
      </c>
      <c r="F81" s="2">
        <v>5</v>
      </c>
      <c r="G81" s="4"/>
      <c r="H81" s="4"/>
    </row>
    <row r="82" spans="1:8" ht="12.75">
      <c r="A82" s="3">
        <v>54</v>
      </c>
      <c r="B82" s="3" t="s">
        <v>223</v>
      </c>
      <c r="C82" s="2"/>
      <c r="D82" s="2">
        <v>0</v>
      </c>
      <c r="E82" s="2">
        <v>6</v>
      </c>
      <c r="F82" s="2">
        <v>6</v>
      </c>
      <c r="G82" s="4">
        <f>G83+G84</f>
        <v>0</v>
      </c>
      <c r="H82" s="4">
        <f>H83+H84</f>
        <v>0</v>
      </c>
    </row>
    <row r="83" spans="1:8" ht="12.75">
      <c r="A83" s="3">
        <v>540</v>
      </c>
      <c r="B83" s="3" t="s">
        <v>224</v>
      </c>
      <c r="C83" s="2"/>
      <c r="D83" s="2">
        <v>0</v>
      </c>
      <c r="E83" s="2">
        <v>6</v>
      </c>
      <c r="F83" s="2">
        <v>7</v>
      </c>
      <c r="G83" s="4"/>
      <c r="H83" s="4"/>
    </row>
    <row r="84" spans="1:8" ht="12.75">
      <c r="A84" s="3">
        <v>541</v>
      </c>
      <c r="B84" s="3" t="s">
        <v>225</v>
      </c>
      <c r="C84" s="2"/>
      <c r="D84" s="2">
        <v>0</v>
      </c>
      <c r="E84" s="2">
        <v>6</v>
      </c>
      <c r="F84" s="2">
        <v>8</v>
      </c>
      <c r="G84" s="4"/>
      <c r="H84" s="4"/>
    </row>
    <row r="85" spans="1:8" ht="12.75">
      <c r="A85" s="3">
        <v>55</v>
      </c>
      <c r="B85" s="3" t="s">
        <v>220</v>
      </c>
      <c r="C85" s="2"/>
      <c r="D85" s="2">
        <v>0</v>
      </c>
      <c r="E85" s="2">
        <v>6</v>
      </c>
      <c r="F85" s="2">
        <v>9</v>
      </c>
      <c r="G85" s="4">
        <f>G86+G87</f>
        <v>0</v>
      </c>
      <c r="H85" s="4">
        <f>H86+H87</f>
        <v>63025</v>
      </c>
    </row>
    <row r="86" spans="1:8" ht="12.75">
      <c r="A86" s="3">
        <v>550</v>
      </c>
      <c r="B86" s="3" t="s">
        <v>221</v>
      </c>
      <c r="C86" s="2"/>
      <c r="D86" s="2">
        <v>0</v>
      </c>
      <c r="E86" s="2">
        <v>7</v>
      </c>
      <c r="F86" s="2">
        <v>0</v>
      </c>
      <c r="G86" s="4"/>
      <c r="H86" s="4"/>
    </row>
    <row r="87" spans="1:8" ht="12.75">
      <c r="A87" s="3">
        <v>551</v>
      </c>
      <c r="B87" s="3" t="s">
        <v>222</v>
      </c>
      <c r="C87" s="2"/>
      <c r="D87" s="2">
        <v>0</v>
      </c>
      <c r="E87" s="2">
        <v>7</v>
      </c>
      <c r="F87" s="2">
        <v>1</v>
      </c>
      <c r="G87" s="4"/>
      <c r="H87" s="4">
        <v>63025</v>
      </c>
    </row>
    <row r="88" spans="1:8" ht="12.75">
      <c r="A88" s="3">
        <v>56</v>
      </c>
      <c r="B88" s="3" t="s">
        <v>217</v>
      </c>
      <c r="C88" s="2"/>
      <c r="D88" s="2">
        <v>0</v>
      </c>
      <c r="E88" s="2">
        <v>7</v>
      </c>
      <c r="F88" s="2">
        <v>2</v>
      </c>
      <c r="G88" s="4">
        <f>G89+G90</f>
        <v>774174</v>
      </c>
      <c r="H88" s="4">
        <f>H89+H90</f>
        <v>832639</v>
      </c>
    </row>
    <row r="89" spans="1:10" ht="12.75">
      <c r="A89" s="3">
        <v>560</v>
      </c>
      <c r="B89" s="3" t="s">
        <v>218</v>
      </c>
      <c r="C89" s="2"/>
      <c r="D89" s="2">
        <v>0</v>
      </c>
      <c r="E89" s="2">
        <v>7</v>
      </c>
      <c r="F89" s="2">
        <v>3</v>
      </c>
      <c r="G89" s="4">
        <v>772389</v>
      </c>
      <c r="H89" s="4">
        <v>832639</v>
      </c>
      <c r="J89" s="59"/>
    </row>
    <row r="90" spans="1:8" ht="12.75">
      <c r="A90" s="3">
        <v>561</v>
      </c>
      <c r="B90" s="3" t="s">
        <v>219</v>
      </c>
      <c r="C90" s="2"/>
      <c r="D90" s="2">
        <v>0</v>
      </c>
      <c r="E90" s="2">
        <v>7</v>
      </c>
      <c r="F90" s="2">
        <v>4</v>
      </c>
      <c r="G90" s="4">
        <v>1785</v>
      </c>
      <c r="H90" s="4"/>
    </row>
    <row r="91" spans="1:8" ht="12.75">
      <c r="A91" s="3"/>
      <c r="B91" s="3" t="s">
        <v>216</v>
      </c>
      <c r="C91" s="2">
        <v>8</v>
      </c>
      <c r="D91" s="2">
        <v>0</v>
      </c>
      <c r="E91" s="2">
        <v>7</v>
      </c>
      <c r="F91" s="2">
        <v>5</v>
      </c>
      <c r="G91" s="4">
        <f>G70+G75+G78+G82+G85-G88</f>
        <v>1797675</v>
      </c>
      <c r="H91" s="4">
        <f>H70+H75+H78+H82+H85-H88</f>
        <v>1817252</v>
      </c>
    </row>
    <row r="92" spans="1:8" ht="12.75">
      <c r="A92" s="3"/>
      <c r="B92" s="3" t="s">
        <v>215</v>
      </c>
      <c r="C92" s="2"/>
      <c r="D92" s="2">
        <v>0</v>
      </c>
      <c r="E92" s="2">
        <v>7</v>
      </c>
      <c r="F92" s="2">
        <v>6</v>
      </c>
      <c r="G92" s="4">
        <v>2548232</v>
      </c>
      <c r="H92" s="4">
        <v>2548232</v>
      </c>
    </row>
    <row r="93" spans="1:8" ht="12.75">
      <c r="A93" s="3"/>
      <c r="B93" s="3" t="s">
        <v>214</v>
      </c>
      <c r="C93" s="2"/>
      <c r="D93" s="2">
        <v>0</v>
      </c>
      <c r="E93" s="2">
        <v>7</v>
      </c>
      <c r="F93" s="2">
        <v>7</v>
      </c>
      <c r="G93" s="108">
        <f>G91/G92</f>
        <v>0.7054597069654568</v>
      </c>
      <c r="H93" s="108">
        <f>H91/H92</f>
        <v>0.7131422884572519</v>
      </c>
    </row>
    <row r="94" spans="1:8" ht="12.75">
      <c r="A94" s="3">
        <v>98</v>
      </c>
      <c r="B94" s="3" t="s">
        <v>212</v>
      </c>
      <c r="C94" s="2"/>
      <c r="D94" s="2">
        <v>0</v>
      </c>
      <c r="E94" s="2">
        <v>7</v>
      </c>
      <c r="F94" s="2">
        <v>8</v>
      </c>
      <c r="G94" s="4"/>
      <c r="H94" s="4"/>
    </row>
    <row r="95" spans="1:8" ht="12.75">
      <c r="A95" s="3">
        <v>99</v>
      </c>
      <c r="B95" s="3" t="s">
        <v>213</v>
      </c>
      <c r="C95" s="2"/>
      <c r="D95" s="2">
        <v>0</v>
      </c>
      <c r="E95" s="2">
        <v>7</v>
      </c>
      <c r="F95" s="2">
        <v>9</v>
      </c>
      <c r="G95" s="4"/>
      <c r="H95" s="4"/>
    </row>
    <row r="96" ht="12.75">
      <c r="A96" s="9"/>
    </row>
    <row r="97" ht="12.75">
      <c r="A97" s="9"/>
    </row>
    <row r="98" spans="1:8" ht="12.75" customHeight="1">
      <c r="A98" s="10" t="s">
        <v>306</v>
      </c>
      <c r="B98" s="124" t="s">
        <v>307</v>
      </c>
      <c r="C98" s="124"/>
      <c r="D98" s="125" t="s">
        <v>308</v>
      </c>
      <c r="E98" s="125"/>
      <c r="F98" s="126"/>
      <c r="G98" s="126"/>
      <c r="H98" s="126"/>
    </row>
    <row r="99" spans="1:8" ht="12.75">
      <c r="A99" s="10" t="s">
        <v>495</v>
      </c>
      <c r="D99" s="126"/>
      <c r="E99" s="126"/>
      <c r="F99" s="126"/>
      <c r="G99" s="126"/>
      <c r="H99" s="126"/>
    </row>
    <row r="100" spans="4:8" ht="12.75">
      <c r="D100" s="122"/>
      <c r="E100" s="123"/>
      <c r="F100" s="123"/>
      <c r="G100" s="123"/>
      <c r="H100" s="123"/>
    </row>
    <row r="101" spans="4:5" ht="12.75">
      <c r="D101" s="34"/>
      <c r="E101" s="30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</sheetData>
  <sheetProtection/>
  <mergeCells count="8">
    <mergeCell ref="D12:F12"/>
    <mergeCell ref="B8:F8"/>
    <mergeCell ref="B9:F9"/>
    <mergeCell ref="B10:F10"/>
    <mergeCell ref="D100:H100"/>
    <mergeCell ref="B98:C98"/>
    <mergeCell ref="D98:H99"/>
    <mergeCell ref="D13:F1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34">
      <selection activeCell="B51" sqref="B51"/>
    </sheetView>
  </sheetViews>
  <sheetFormatPr defaultColWidth="9.140625" defaultRowHeight="12.75"/>
  <cols>
    <col min="1" max="1" width="7.140625" style="0" customWidth="1"/>
    <col min="2" max="2" width="36.140625" style="0" customWidth="1"/>
  </cols>
  <sheetData>
    <row r="1" spans="1:2" ht="12.75">
      <c r="A1" s="10" t="s">
        <v>226</v>
      </c>
      <c r="B1" s="10"/>
    </row>
    <row r="2" spans="1:2" ht="12.75">
      <c r="A2" s="10" t="s">
        <v>227</v>
      </c>
      <c r="B2" s="10"/>
    </row>
    <row r="3" spans="1:2" ht="12.75">
      <c r="A3" s="10" t="s">
        <v>228</v>
      </c>
      <c r="B3" s="10"/>
    </row>
    <row r="4" spans="1:2" ht="12.75">
      <c r="A4" s="10" t="s">
        <v>229</v>
      </c>
      <c r="B4" s="10"/>
    </row>
    <row r="5" spans="1:2" ht="12.75">
      <c r="A5" s="10" t="s">
        <v>230</v>
      </c>
      <c r="B5" s="10"/>
    </row>
    <row r="6" spans="1:2" ht="12.75">
      <c r="A6" s="10" t="s">
        <v>231</v>
      </c>
      <c r="B6" s="10"/>
    </row>
    <row r="7" ht="12.75">
      <c r="A7" s="251"/>
    </row>
    <row r="8" ht="12.75">
      <c r="A8" s="252"/>
    </row>
    <row r="9" spans="1:10" ht="12.75">
      <c r="A9" s="274" t="s">
        <v>618</v>
      </c>
      <c r="B9" s="274"/>
      <c r="C9" s="274"/>
      <c r="D9" s="274"/>
      <c r="E9" s="274"/>
      <c r="F9" s="274"/>
      <c r="G9" s="274"/>
      <c r="H9" s="274"/>
      <c r="I9" s="274"/>
      <c r="J9" s="274"/>
    </row>
    <row r="10" ht="13.5" thickBot="1">
      <c r="A10" s="253"/>
    </row>
    <row r="11" spans="1:10" ht="22.5">
      <c r="A11" s="254" t="s">
        <v>598</v>
      </c>
      <c r="B11" s="265" t="s">
        <v>505</v>
      </c>
      <c r="C11" s="265" t="s">
        <v>557</v>
      </c>
      <c r="D11" s="254" t="s">
        <v>600</v>
      </c>
      <c r="E11" s="254" t="s">
        <v>602</v>
      </c>
      <c r="F11" s="254" t="s">
        <v>605</v>
      </c>
      <c r="G11" s="254" t="s">
        <v>605</v>
      </c>
      <c r="H11" s="254" t="s">
        <v>610</v>
      </c>
      <c r="I11" s="254" t="s">
        <v>612</v>
      </c>
      <c r="J11" s="254" t="s">
        <v>612</v>
      </c>
    </row>
    <row r="12" spans="1:10" ht="22.5">
      <c r="A12" s="255" t="s">
        <v>599</v>
      </c>
      <c r="B12" s="266"/>
      <c r="C12" s="266"/>
      <c r="D12" s="255" t="s">
        <v>601</v>
      </c>
      <c r="E12" s="255" t="s">
        <v>601</v>
      </c>
      <c r="F12" s="255" t="s">
        <v>619</v>
      </c>
      <c r="G12" s="255" t="s">
        <v>606</v>
      </c>
      <c r="H12" s="255" t="s">
        <v>611</v>
      </c>
      <c r="I12" s="255" t="s">
        <v>620</v>
      </c>
      <c r="J12" s="255" t="s">
        <v>615</v>
      </c>
    </row>
    <row r="13" spans="1:10" ht="23.25" thickBot="1">
      <c r="A13" s="256"/>
      <c r="B13" s="267"/>
      <c r="C13" s="267"/>
      <c r="D13" s="256"/>
      <c r="E13" s="256"/>
      <c r="F13" s="256" t="s">
        <v>560</v>
      </c>
      <c r="G13" s="256" t="s">
        <v>560</v>
      </c>
      <c r="H13" s="256" t="s">
        <v>609</v>
      </c>
      <c r="I13" s="256" t="s">
        <v>621</v>
      </c>
      <c r="J13" s="256" t="s">
        <v>616</v>
      </c>
    </row>
    <row r="14" spans="1:10" ht="13.5" thickBot="1">
      <c r="A14" s="257">
        <v>1</v>
      </c>
      <c r="B14" s="257">
        <v>2</v>
      </c>
      <c r="C14" s="257">
        <v>3</v>
      </c>
      <c r="D14" s="257">
        <v>4</v>
      </c>
      <c r="E14" s="257">
        <v>5</v>
      </c>
      <c r="F14" s="257">
        <v>6</v>
      </c>
      <c r="G14" s="257">
        <v>7</v>
      </c>
      <c r="H14" s="257">
        <v>8</v>
      </c>
      <c r="I14" s="257">
        <v>9</v>
      </c>
      <c r="J14" s="257">
        <v>10</v>
      </c>
    </row>
    <row r="15" spans="1:10" ht="13.5" thickBot="1">
      <c r="A15" s="257" t="s">
        <v>125</v>
      </c>
      <c r="B15" s="268" t="s">
        <v>622</v>
      </c>
      <c r="C15" s="269"/>
      <c r="D15" s="269"/>
      <c r="E15" s="269"/>
      <c r="F15" s="269"/>
      <c r="G15" s="269"/>
      <c r="H15" s="269"/>
      <c r="I15" s="269"/>
      <c r="J15" s="270"/>
    </row>
    <row r="16" spans="1:10" ht="13.5" thickBot="1">
      <c r="A16" s="257">
        <v>1</v>
      </c>
      <c r="B16" s="268" t="s">
        <v>34</v>
      </c>
      <c r="C16" s="269"/>
      <c r="D16" s="269"/>
      <c r="E16" s="269"/>
      <c r="F16" s="269"/>
      <c r="G16" s="269"/>
      <c r="H16" s="269"/>
      <c r="I16" s="269"/>
      <c r="J16" s="270"/>
    </row>
    <row r="17" spans="1:10" ht="23.25" thickBot="1">
      <c r="A17" s="258">
        <v>1</v>
      </c>
      <c r="B17" s="259" t="s">
        <v>507</v>
      </c>
      <c r="C17" s="258" t="s">
        <v>508</v>
      </c>
      <c r="D17" s="258" t="s">
        <v>509</v>
      </c>
      <c r="E17" s="260">
        <v>42000</v>
      </c>
      <c r="F17" s="261">
        <v>8400</v>
      </c>
      <c r="G17" s="261">
        <v>3327.21</v>
      </c>
      <c r="H17" s="261">
        <v>8366.4</v>
      </c>
      <c r="I17" s="260">
        <v>0.10303</v>
      </c>
      <c r="J17" s="260">
        <v>0.451348</v>
      </c>
    </row>
    <row r="18" spans="1:10" ht="23.25" thickBot="1">
      <c r="A18" s="258">
        <v>2</v>
      </c>
      <c r="B18" s="259" t="s">
        <v>507</v>
      </c>
      <c r="C18" s="258" t="s">
        <v>464</v>
      </c>
      <c r="D18" s="258" t="s">
        <v>509</v>
      </c>
      <c r="E18" s="260">
        <v>20266</v>
      </c>
      <c r="F18" s="261">
        <v>4053.2</v>
      </c>
      <c r="G18" s="261">
        <v>2975.47</v>
      </c>
      <c r="H18" s="261">
        <v>4036.99</v>
      </c>
      <c r="I18" s="260">
        <v>0.049714</v>
      </c>
      <c r="J18" s="260">
        <v>0.217786</v>
      </c>
    </row>
    <row r="19" spans="1:10" ht="23.25" thickBot="1">
      <c r="A19" s="258">
        <v>3</v>
      </c>
      <c r="B19" s="259" t="s">
        <v>507</v>
      </c>
      <c r="C19" s="258" t="s">
        <v>464</v>
      </c>
      <c r="D19" s="258" t="s">
        <v>510</v>
      </c>
      <c r="E19" s="260">
        <v>23000</v>
      </c>
      <c r="F19" s="261">
        <v>4600</v>
      </c>
      <c r="G19" s="261">
        <v>3704.65</v>
      </c>
      <c r="H19" s="261">
        <v>4590.8</v>
      </c>
      <c r="I19" s="260">
        <v>0.08253</v>
      </c>
      <c r="J19" s="260">
        <v>0.247663</v>
      </c>
    </row>
    <row r="20" spans="1:10" ht="23.25" thickBot="1">
      <c r="A20" s="258">
        <v>4</v>
      </c>
      <c r="B20" s="259" t="s">
        <v>507</v>
      </c>
      <c r="C20" s="258" t="s">
        <v>508</v>
      </c>
      <c r="D20" s="258" t="s">
        <v>510</v>
      </c>
      <c r="E20" s="260">
        <v>42000</v>
      </c>
      <c r="F20" s="261">
        <v>8400</v>
      </c>
      <c r="G20" s="261">
        <v>3161.27</v>
      </c>
      <c r="H20" s="261">
        <v>8383.2</v>
      </c>
      <c r="I20" s="260">
        <v>0.150707</v>
      </c>
      <c r="J20" s="260">
        <v>0.452254</v>
      </c>
    </row>
    <row r="21" spans="1:10" ht="23.25" thickBot="1">
      <c r="A21" s="258">
        <v>5</v>
      </c>
      <c r="B21" s="259" t="s">
        <v>507</v>
      </c>
      <c r="C21" s="258" t="s">
        <v>464</v>
      </c>
      <c r="D21" s="258" t="s">
        <v>511</v>
      </c>
      <c r="E21" s="260">
        <v>61000</v>
      </c>
      <c r="F21" s="261">
        <v>12200</v>
      </c>
      <c r="G21" s="261">
        <v>9695.38</v>
      </c>
      <c r="H21" s="261">
        <v>12114.6</v>
      </c>
      <c r="I21" s="260">
        <v>0.075734</v>
      </c>
      <c r="J21" s="260">
        <v>0.653555</v>
      </c>
    </row>
    <row r="22" spans="1:10" ht="23.25" thickBot="1">
      <c r="A22" s="258">
        <v>6</v>
      </c>
      <c r="B22" s="259" t="s">
        <v>507</v>
      </c>
      <c r="C22" s="258" t="s">
        <v>508</v>
      </c>
      <c r="D22" s="258" t="s">
        <v>511</v>
      </c>
      <c r="E22" s="260">
        <v>42000</v>
      </c>
      <c r="F22" s="261">
        <v>8400</v>
      </c>
      <c r="G22" s="261">
        <v>3175.19</v>
      </c>
      <c r="H22" s="261">
        <v>8341.2</v>
      </c>
      <c r="I22" s="260">
        <v>0.052144</v>
      </c>
      <c r="J22" s="260">
        <v>0.449988</v>
      </c>
    </row>
    <row r="23" spans="1:10" ht="23.25" thickBot="1">
      <c r="A23" s="258">
        <v>7</v>
      </c>
      <c r="B23" s="259" t="s">
        <v>507</v>
      </c>
      <c r="C23" s="258" t="s">
        <v>464</v>
      </c>
      <c r="D23" s="258" t="s">
        <v>512</v>
      </c>
      <c r="E23" s="260">
        <v>5000</v>
      </c>
      <c r="F23" s="261">
        <v>1500</v>
      </c>
      <c r="G23" s="261">
        <v>1180.92</v>
      </c>
      <c r="H23" s="261">
        <v>1488</v>
      </c>
      <c r="I23" s="260">
        <v>0.01389</v>
      </c>
      <c r="J23" s="260">
        <v>0.080274</v>
      </c>
    </row>
    <row r="24" spans="1:10" ht="23.25" thickBot="1">
      <c r="A24" s="258">
        <v>8</v>
      </c>
      <c r="B24" s="259" t="s">
        <v>507</v>
      </c>
      <c r="C24" s="258" t="s">
        <v>508</v>
      </c>
      <c r="D24" s="258" t="s">
        <v>512</v>
      </c>
      <c r="E24" s="260">
        <v>57000</v>
      </c>
      <c r="F24" s="261">
        <v>17100</v>
      </c>
      <c r="G24" s="261">
        <v>6784.6</v>
      </c>
      <c r="H24" s="261">
        <v>16963.2</v>
      </c>
      <c r="I24" s="260">
        <v>0.15835</v>
      </c>
      <c r="J24" s="260">
        <v>0.915125</v>
      </c>
    </row>
    <row r="25" spans="1:10" ht="23.25" thickBot="1">
      <c r="A25" s="258">
        <v>9</v>
      </c>
      <c r="B25" s="259" t="s">
        <v>507</v>
      </c>
      <c r="C25" s="258" t="s">
        <v>508</v>
      </c>
      <c r="D25" s="258" t="s">
        <v>513</v>
      </c>
      <c r="E25" s="260">
        <v>60000</v>
      </c>
      <c r="F25" s="261">
        <v>24000</v>
      </c>
      <c r="G25" s="261">
        <v>12429.63</v>
      </c>
      <c r="H25" s="261">
        <v>23760</v>
      </c>
      <c r="I25" s="260">
        <v>0.206158</v>
      </c>
      <c r="J25" s="260">
        <v>1.281797</v>
      </c>
    </row>
    <row r="26" spans="1:10" ht="23.25" thickBot="1">
      <c r="A26" s="258">
        <v>10</v>
      </c>
      <c r="B26" s="259" t="s">
        <v>507</v>
      </c>
      <c r="C26" s="258" t="s">
        <v>464</v>
      </c>
      <c r="D26" s="258" t="s">
        <v>513</v>
      </c>
      <c r="E26" s="260">
        <v>145296</v>
      </c>
      <c r="F26" s="261">
        <v>58118.4</v>
      </c>
      <c r="G26" s="261">
        <v>41928.87</v>
      </c>
      <c r="H26" s="261">
        <v>57537.22</v>
      </c>
      <c r="I26" s="260">
        <v>0.499233</v>
      </c>
      <c r="J26" s="260">
        <v>3.104</v>
      </c>
    </row>
    <row r="27" spans="1:10" ht="23.25" thickBot="1">
      <c r="A27" s="258">
        <v>11</v>
      </c>
      <c r="B27" s="259" t="s">
        <v>507</v>
      </c>
      <c r="C27" s="258" t="s">
        <v>508</v>
      </c>
      <c r="D27" s="258" t="s">
        <v>514</v>
      </c>
      <c r="E27" s="260">
        <v>42500</v>
      </c>
      <c r="F27" s="261">
        <v>17000</v>
      </c>
      <c r="G27" s="261">
        <v>6920.29</v>
      </c>
      <c r="H27" s="261">
        <v>16745</v>
      </c>
      <c r="I27" s="260">
        <v>0.076646</v>
      </c>
      <c r="J27" s="260">
        <v>0.903354</v>
      </c>
    </row>
    <row r="28" spans="1:10" ht="23.25" thickBot="1">
      <c r="A28" s="258">
        <v>12</v>
      </c>
      <c r="B28" s="259" t="s">
        <v>507</v>
      </c>
      <c r="C28" s="258" t="s">
        <v>464</v>
      </c>
      <c r="D28" s="258" t="s">
        <v>514</v>
      </c>
      <c r="E28" s="260">
        <v>324348</v>
      </c>
      <c r="F28" s="261">
        <v>129739.2</v>
      </c>
      <c r="G28" s="261">
        <v>89729.55</v>
      </c>
      <c r="H28" s="261">
        <v>127793.11</v>
      </c>
      <c r="I28" s="260">
        <v>0.584941</v>
      </c>
      <c r="J28" s="260">
        <v>6.894143</v>
      </c>
    </row>
    <row r="29" spans="1:10" ht="23.25" thickBot="1">
      <c r="A29" s="258">
        <v>13</v>
      </c>
      <c r="B29" s="259" t="s">
        <v>507</v>
      </c>
      <c r="C29" s="258" t="s">
        <v>464</v>
      </c>
      <c r="D29" s="258" t="s">
        <v>515</v>
      </c>
      <c r="E29" s="260">
        <v>64000</v>
      </c>
      <c r="F29" s="261">
        <v>25600</v>
      </c>
      <c r="G29" s="261">
        <v>17686.02</v>
      </c>
      <c r="H29" s="261">
        <v>25292.8</v>
      </c>
      <c r="I29" s="260">
        <v>0.293332</v>
      </c>
      <c r="J29" s="260">
        <v>1.364488</v>
      </c>
    </row>
    <row r="30" spans="1:10" ht="23.25" thickBot="1">
      <c r="A30" s="258">
        <v>14</v>
      </c>
      <c r="B30" s="259" t="s">
        <v>507</v>
      </c>
      <c r="C30" s="258" t="s">
        <v>464</v>
      </c>
      <c r="D30" s="258" t="s">
        <v>516</v>
      </c>
      <c r="E30" s="260">
        <v>99609</v>
      </c>
      <c r="F30" s="261">
        <v>49804.5</v>
      </c>
      <c r="G30" s="261">
        <v>39792.52</v>
      </c>
      <c r="H30" s="261">
        <v>49107.24</v>
      </c>
      <c r="I30" s="260">
        <v>0.364847</v>
      </c>
      <c r="J30" s="260">
        <v>2.649222</v>
      </c>
    </row>
    <row r="31" spans="1:10" ht="23.25" thickBot="1">
      <c r="A31" s="258">
        <v>15</v>
      </c>
      <c r="B31" s="259" t="s">
        <v>507</v>
      </c>
      <c r="C31" s="258" t="s">
        <v>464</v>
      </c>
      <c r="D31" s="258" t="s">
        <v>517</v>
      </c>
      <c r="E31" s="260">
        <v>144000</v>
      </c>
      <c r="F31" s="261">
        <v>86400</v>
      </c>
      <c r="G31" s="261">
        <v>70758.51</v>
      </c>
      <c r="H31" s="261">
        <v>84931.2</v>
      </c>
      <c r="I31" s="260">
        <v>0.447412</v>
      </c>
      <c r="J31" s="260">
        <v>4.581842</v>
      </c>
    </row>
    <row r="32" spans="1:10" ht="23.25" thickBot="1">
      <c r="A32" s="258">
        <v>16</v>
      </c>
      <c r="B32" s="259" t="s">
        <v>507</v>
      </c>
      <c r="C32" s="258" t="s">
        <v>464</v>
      </c>
      <c r="D32" s="258" t="s">
        <v>518</v>
      </c>
      <c r="E32" s="260">
        <v>20000</v>
      </c>
      <c r="F32" s="261">
        <v>14000</v>
      </c>
      <c r="G32" s="261">
        <v>12487.49</v>
      </c>
      <c r="H32" s="261">
        <v>13744</v>
      </c>
      <c r="I32" s="260">
        <v>0.084048</v>
      </c>
      <c r="J32" s="260">
        <v>0.741457</v>
      </c>
    </row>
    <row r="33" spans="1:10" ht="23.25" thickBot="1">
      <c r="A33" s="258">
        <v>17</v>
      </c>
      <c r="B33" s="259" t="s">
        <v>507</v>
      </c>
      <c r="C33" s="258" t="s">
        <v>508</v>
      </c>
      <c r="D33" s="258" t="s">
        <v>519</v>
      </c>
      <c r="E33" s="260">
        <v>21800</v>
      </c>
      <c r="F33" s="261">
        <v>17440</v>
      </c>
      <c r="G33" s="261">
        <v>17245.85</v>
      </c>
      <c r="H33" s="261">
        <v>17049.78</v>
      </c>
      <c r="I33" s="260">
        <v>0.103232</v>
      </c>
      <c r="J33" s="260">
        <v>0.919796</v>
      </c>
    </row>
    <row r="34" spans="1:10" ht="23.25" thickBot="1">
      <c r="A34" s="258">
        <v>18</v>
      </c>
      <c r="B34" s="259" t="s">
        <v>507</v>
      </c>
      <c r="C34" s="258" t="s">
        <v>464</v>
      </c>
      <c r="D34" s="258" t="s">
        <v>519</v>
      </c>
      <c r="E34" s="260">
        <v>12000</v>
      </c>
      <c r="F34" s="261">
        <v>9600</v>
      </c>
      <c r="G34" s="261">
        <v>8628.74</v>
      </c>
      <c r="H34" s="261">
        <v>9385.2</v>
      </c>
      <c r="I34" s="260">
        <v>0.056825</v>
      </c>
      <c r="J34" s="260">
        <v>0.50631</v>
      </c>
    </row>
    <row r="35" spans="1:10" ht="23.25" thickBot="1">
      <c r="A35" s="258">
        <v>19</v>
      </c>
      <c r="B35" s="259" t="s">
        <v>507</v>
      </c>
      <c r="C35" s="258" t="s">
        <v>508</v>
      </c>
      <c r="D35" s="258" t="s">
        <v>589</v>
      </c>
      <c r="E35" s="260">
        <v>182242</v>
      </c>
      <c r="F35" s="261">
        <v>164017.8</v>
      </c>
      <c r="G35" s="261">
        <v>156021.32</v>
      </c>
      <c r="H35" s="261">
        <v>159662.22</v>
      </c>
      <c r="I35" s="260">
        <v>0.698438</v>
      </c>
      <c r="J35" s="260">
        <v>8.613408</v>
      </c>
    </row>
    <row r="36" spans="1:10" ht="13.5" thickBot="1">
      <c r="A36" s="258">
        <v>4</v>
      </c>
      <c r="B36" s="271" t="s">
        <v>520</v>
      </c>
      <c r="C36" s="272"/>
      <c r="D36" s="272"/>
      <c r="E36" s="273"/>
      <c r="F36" s="261">
        <v>660373.1</v>
      </c>
      <c r="G36" s="261">
        <v>507633.48</v>
      </c>
      <c r="H36" s="261">
        <v>649292.16</v>
      </c>
      <c r="I36" s="260"/>
      <c r="J36" s="262">
        <v>0.350278</v>
      </c>
    </row>
    <row r="37" spans="1:10" ht="13.5" thickBot="1">
      <c r="A37" s="257" t="s">
        <v>127</v>
      </c>
      <c r="B37" s="268" t="s">
        <v>623</v>
      </c>
      <c r="C37" s="269"/>
      <c r="D37" s="269"/>
      <c r="E37" s="270"/>
      <c r="F37" s="263">
        <v>660373.1</v>
      </c>
      <c r="G37" s="263">
        <v>507633.48</v>
      </c>
      <c r="H37" s="263">
        <v>649292.16</v>
      </c>
      <c r="I37" s="260"/>
      <c r="J37" s="264">
        <v>0.350278</v>
      </c>
    </row>
    <row r="38" ht="12.75">
      <c r="A38" s="251"/>
    </row>
    <row r="39" spans="1:9" ht="45">
      <c r="A39" s="10" t="s">
        <v>306</v>
      </c>
      <c r="D39" s="116" t="s">
        <v>591</v>
      </c>
      <c r="E39" s="116"/>
      <c r="F39" s="116"/>
      <c r="G39" s="125" t="s">
        <v>308</v>
      </c>
      <c r="H39" s="125"/>
      <c r="I39" s="125"/>
    </row>
    <row r="40" ht="12.75">
      <c r="A40" s="10" t="s">
        <v>500</v>
      </c>
    </row>
    <row r="41" spans="7:9" ht="12.75">
      <c r="G41" s="32"/>
      <c r="H41" s="241"/>
      <c r="I41" s="242"/>
    </row>
    <row r="43" spans="2:9" ht="12.75">
      <c r="B43" s="218"/>
      <c r="C43" s="217" t="s">
        <v>521</v>
      </c>
      <c r="D43" s="218"/>
      <c r="E43" s="215"/>
      <c r="F43" s="220"/>
      <c r="G43" s="215"/>
      <c r="H43" s="219"/>
      <c r="I43" s="215"/>
    </row>
    <row r="44" spans="2:9" ht="12.75">
      <c r="B44" s="217"/>
      <c r="C44" s="217" t="s">
        <v>522</v>
      </c>
      <c r="D44" s="217"/>
      <c r="E44" s="216"/>
      <c r="F44" s="216"/>
      <c r="G44" s="216"/>
      <c r="H44" s="216"/>
      <c r="I44" s="216"/>
    </row>
    <row r="45" spans="2:9" ht="12.75">
      <c r="B45" s="217"/>
      <c r="C45" s="217" t="s">
        <v>523</v>
      </c>
      <c r="D45" s="217"/>
      <c r="E45" s="216"/>
      <c r="F45" s="216"/>
      <c r="G45" s="216"/>
      <c r="H45" s="216"/>
      <c r="I45" s="216"/>
    </row>
  </sheetData>
  <sheetProtection/>
  <mergeCells count="8">
    <mergeCell ref="A9:J9"/>
    <mergeCell ref="G39:I39"/>
    <mergeCell ref="B11:B13"/>
    <mergeCell ref="C11:C13"/>
    <mergeCell ref="B15:J15"/>
    <mergeCell ref="B16:J16"/>
    <mergeCell ref="B36:E36"/>
    <mergeCell ref="B37:E3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43">
      <selection activeCell="I69" sqref="I69"/>
    </sheetView>
  </sheetViews>
  <sheetFormatPr defaultColWidth="9.140625" defaultRowHeight="12.75"/>
  <cols>
    <col min="1" max="1" width="14.140625" style="0" customWidth="1"/>
    <col min="2" max="2" width="4.7109375" style="0" customWidth="1"/>
    <col min="3" max="3" width="7.00390625" style="0" customWidth="1"/>
    <col min="4" max="4" width="9.7109375" style="0" customWidth="1"/>
    <col min="5" max="5" width="10.00390625" style="0" customWidth="1"/>
    <col min="6" max="6" width="8.7109375" style="0" customWidth="1"/>
    <col min="7" max="7" width="4.7109375" style="0" customWidth="1"/>
    <col min="10" max="10" width="4.7109375" style="0" customWidth="1"/>
    <col min="11" max="11" width="8.7109375" style="0" customWidth="1"/>
    <col min="12" max="12" width="8.8515625" style="0" customWidth="1"/>
    <col min="14" max="14" width="42.421875" style="0" customWidth="1"/>
  </cols>
  <sheetData>
    <row r="1" spans="1:6" ht="16.5">
      <c r="A1" s="243" t="s">
        <v>552</v>
      </c>
      <c r="B1" s="243"/>
      <c r="C1" s="243"/>
      <c r="D1" s="243"/>
      <c r="E1" s="243"/>
      <c r="F1" s="243"/>
    </row>
    <row r="2" spans="1:5" ht="22.5" customHeight="1">
      <c r="A2" s="243" t="s">
        <v>553</v>
      </c>
      <c r="B2" s="243"/>
      <c r="C2" s="243"/>
      <c r="D2" s="243"/>
      <c r="E2" s="243"/>
    </row>
    <row r="3" ht="5.25" customHeight="1">
      <c r="A3" s="221"/>
    </row>
    <row r="4" spans="1:12" ht="16.5" customHeight="1">
      <c r="A4" s="240" t="s">
        <v>554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</row>
    <row r="5" spans="1:12" ht="17.25" customHeight="1" thickBot="1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</row>
    <row r="6" spans="1:12" ht="22.5">
      <c r="A6" s="223" t="s">
        <v>555</v>
      </c>
      <c r="B6" s="233" t="s">
        <v>557</v>
      </c>
      <c r="C6" s="233" t="s">
        <v>558</v>
      </c>
      <c r="D6" s="226"/>
      <c r="E6" s="226"/>
      <c r="F6" s="223" t="s">
        <v>562</v>
      </c>
      <c r="G6" s="223" t="s">
        <v>566</v>
      </c>
      <c r="H6" s="223" t="s">
        <v>570</v>
      </c>
      <c r="I6" s="223" t="s">
        <v>574</v>
      </c>
      <c r="J6" s="223" t="s">
        <v>577</v>
      </c>
      <c r="K6" s="223" t="s">
        <v>581</v>
      </c>
      <c r="L6" s="233" t="s">
        <v>584</v>
      </c>
    </row>
    <row r="7" spans="1:12" ht="22.5">
      <c r="A7" s="224" t="s">
        <v>556</v>
      </c>
      <c r="B7" s="234"/>
      <c r="C7" s="234"/>
      <c r="D7" s="224" t="s">
        <v>559</v>
      </c>
      <c r="E7" s="224" t="s">
        <v>561</v>
      </c>
      <c r="F7" s="224" t="s">
        <v>563</v>
      </c>
      <c r="G7" s="224" t="s">
        <v>567</v>
      </c>
      <c r="H7" s="224" t="s">
        <v>571</v>
      </c>
      <c r="I7" s="224" t="s">
        <v>572</v>
      </c>
      <c r="J7" s="224" t="s">
        <v>578</v>
      </c>
      <c r="K7" s="224" t="s">
        <v>582</v>
      </c>
      <c r="L7" s="234"/>
    </row>
    <row r="8" spans="1:12" ht="22.5">
      <c r="A8" s="224" t="s">
        <v>506</v>
      </c>
      <c r="B8" s="234"/>
      <c r="C8" s="234"/>
      <c r="D8" s="224" t="s">
        <v>560</v>
      </c>
      <c r="E8" s="224" t="s">
        <v>560</v>
      </c>
      <c r="F8" s="224" t="s">
        <v>564</v>
      </c>
      <c r="G8" s="224" t="s">
        <v>568</v>
      </c>
      <c r="H8" s="224" t="s">
        <v>572</v>
      </c>
      <c r="I8" s="224" t="s">
        <v>575</v>
      </c>
      <c r="J8" s="224" t="s">
        <v>579</v>
      </c>
      <c r="K8" s="224" t="s">
        <v>583</v>
      </c>
      <c r="L8" s="234"/>
    </row>
    <row r="9" spans="1:12" ht="19.5" customHeight="1" thickBot="1">
      <c r="A9" s="225"/>
      <c r="B9" s="235"/>
      <c r="C9" s="235"/>
      <c r="D9" s="225"/>
      <c r="E9" s="225"/>
      <c r="F9" s="225" t="s">
        <v>565</v>
      </c>
      <c r="G9" s="225" t="s">
        <v>569</v>
      </c>
      <c r="H9" s="225" t="s">
        <v>573</v>
      </c>
      <c r="I9" s="225" t="s">
        <v>576</v>
      </c>
      <c r="J9" s="225" t="s">
        <v>580</v>
      </c>
      <c r="K9" s="225"/>
      <c r="L9" s="235"/>
    </row>
    <row r="10" spans="1:12" ht="13.5" thickBot="1">
      <c r="A10" s="227">
        <v>1</v>
      </c>
      <c r="B10" s="227">
        <v>2</v>
      </c>
      <c r="C10" s="227">
        <v>3</v>
      </c>
      <c r="D10" s="227">
        <v>4</v>
      </c>
      <c r="E10" s="227">
        <v>5</v>
      </c>
      <c r="F10" s="227">
        <v>6</v>
      </c>
      <c r="G10" s="227">
        <v>7</v>
      </c>
      <c r="H10" s="227">
        <v>8</v>
      </c>
      <c r="I10" s="227">
        <v>9</v>
      </c>
      <c r="J10" s="227">
        <v>10</v>
      </c>
      <c r="K10" s="227">
        <v>11</v>
      </c>
      <c r="L10" s="227">
        <v>12</v>
      </c>
    </row>
    <row r="11" spans="1:12" ht="13.5" thickBot="1">
      <c r="A11" s="236" t="s">
        <v>585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8"/>
    </row>
    <row r="12" spans="1:12" ht="13.5" thickBot="1">
      <c r="A12" s="228" t="s">
        <v>525</v>
      </c>
      <c r="B12" s="228" t="s">
        <v>464</v>
      </c>
      <c r="C12" s="229">
        <v>28971</v>
      </c>
      <c r="D12" s="230">
        <v>49302.12</v>
      </c>
      <c r="E12" s="230">
        <v>6880.61</v>
      </c>
      <c r="F12" s="229">
        <v>0</v>
      </c>
      <c r="G12" s="229">
        <v>0</v>
      </c>
      <c r="H12" s="230">
        <v>-43487.64</v>
      </c>
      <c r="I12" s="230">
        <v>1066.13</v>
      </c>
      <c r="J12" s="229">
        <v>0</v>
      </c>
      <c r="K12" s="230">
        <v>1066.13</v>
      </c>
      <c r="L12" s="229">
        <v>208.59</v>
      </c>
    </row>
    <row r="13" spans="1:12" ht="13.5" thickBot="1">
      <c r="A13" s="228" t="s">
        <v>527</v>
      </c>
      <c r="B13" s="228" t="s">
        <v>464</v>
      </c>
      <c r="C13" s="229">
        <v>41540</v>
      </c>
      <c r="D13" s="230">
        <v>60663.12</v>
      </c>
      <c r="E13" s="230">
        <v>4299.39</v>
      </c>
      <c r="F13" s="229">
        <v>0</v>
      </c>
      <c r="G13" s="229">
        <v>0</v>
      </c>
      <c r="H13" s="230">
        <v>-56504.97</v>
      </c>
      <c r="I13" s="229">
        <v>141.24</v>
      </c>
      <c r="J13" s="229">
        <v>0</v>
      </c>
      <c r="K13" s="229">
        <v>141.24</v>
      </c>
      <c r="L13" s="229">
        <v>95.54</v>
      </c>
    </row>
    <row r="14" spans="1:12" ht="13.5" thickBot="1">
      <c r="A14" s="228" t="s">
        <v>527</v>
      </c>
      <c r="B14" s="228" t="s">
        <v>508</v>
      </c>
      <c r="C14" s="229">
        <v>7815</v>
      </c>
      <c r="D14" s="230">
        <v>6394.47</v>
      </c>
      <c r="E14" s="229">
        <v>808.85</v>
      </c>
      <c r="F14" s="230">
        <v>-5585.62</v>
      </c>
      <c r="G14" s="229">
        <v>0</v>
      </c>
      <c r="H14" s="229">
        <v>0</v>
      </c>
      <c r="I14" s="229">
        <v>0</v>
      </c>
      <c r="J14" s="229">
        <v>0</v>
      </c>
      <c r="K14" s="230">
        <v>-5585.62</v>
      </c>
      <c r="L14" s="230">
        <v>-5585.62</v>
      </c>
    </row>
    <row r="15" spans="1:12" ht="13.5" thickBot="1">
      <c r="A15" s="228" t="s">
        <v>529</v>
      </c>
      <c r="B15" s="228" t="s">
        <v>464</v>
      </c>
      <c r="C15" s="229">
        <v>15723</v>
      </c>
      <c r="D15" s="230">
        <v>24016.8</v>
      </c>
      <c r="E15" s="230">
        <v>3018.82</v>
      </c>
      <c r="F15" s="229">
        <v>0</v>
      </c>
      <c r="G15" s="229">
        <v>0</v>
      </c>
      <c r="H15" s="230">
        <v>-21501.12</v>
      </c>
      <c r="I15" s="229">
        <v>503.14</v>
      </c>
      <c r="J15" s="229">
        <v>0</v>
      </c>
      <c r="K15" s="229">
        <v>503.14</v>
      </c>
      <c r="L15" s="229">
        <v>0</v>
      </c>
    </row>
    <row r="16" spans="1:12" ht="13.5" thickBot="1">
      <c r="A16" s="228" t="s">
        <v>531</v>
      </c>
      <c r="B16" s="228" t="s">
        <v>508</v>
      </c>
      <c r="C16" s="229">
        <v>1708</v>
      </c>
      <c r="D16" s="230">
        <v>1587.8</v>
      </c>
      <c r="E16" s="229">
        <v>265.94</v>
      </c>
      <c r="F16" s="230">
        <v>-1321.86</v>
      </c>
      <c r="G16" s="229">
        <v>0</v>
      </c>
      <c r="H16" s="229">
        <v>0</v>
      </c>
      <c r="I16" s="229">
        <v>0</v>
      </c>
      <c r="J16" s="229">
        <v>0</v>
      </c>
      <c r="K16" s="230">
        <v>-1321.86</v>
      </c>
      <c r="L16" s="230">
        <v>-1321.86</v>
      </c>
    </row>
    <row r="17" spans="1:12" ht="13.5" thickBot="1">
      <c r="A17" s="228" t="s">
        <v>531</v>
      </c>
      <c r="B17" s="228" t="s">
        <v>464</v>
      </c>
      <c r="C17" s="229">
        <v>30499</v>
      </c>
      <c r="D17" s="230">
        <v>46768.75</v>
      </c>
      <c r="E17" s="230">
        <v>4748.69</v>
      </c>
      <c r="F17" s="229">
        <v>0</v>
      </c>
      <c r="G17" s="229">
        <v>0</v>
      </c>
      <c r="H17" s="230">
        <v>-42020.06</v>
      </c>
      <c r="I17" s="229">
        <v>0</v>
      </c>
      <c r="J17" s="229">
        <v>0</v>
      </c>
      <c r="K17" s="229">
        <v>0</v>
      </c>
      <c r="L17" s="229">
        <v>0</v>
      </c>
    </row>
    <row r="18" spans="1:12" ht="13.5" thickBot="1">
      <c r="A18" s="228" t="s">
        <v>533</v>
      </c>
      <c r="B18" s="228" t="s">
        <v>508</v>
      </c>
      <c r="C18" s="229">
        <v>1000</v>
      </c>
      <c r="D18" s="230">
        <v>1055.25</v>
      </c>
      <c r="E18" s="229">
        <v>297.3</v>
      </c>
      <c r="F18" s="229">
        <v>-757.95</v>
      </c>
      <c r="G18" s="229">
        <v>0</v>
      </c>
      <c r="H18" s="229">
        <v>0</v>
      </c>
      <c r="I18" s="229">
        <v>0</v>
      </c>
      <c r="J18" s="229">
        <v>0</v>
      </c>
      <c r="K18" s="229">
        <v>-757.95</v>
      </c>
      <c r="L18" s="229">
        <v>-757.95</v>
      </c>
    </row>
    <row r="19" spans="1:12" ht="13.5" thickBot="1">
      <c r="A19" s="228" t="s">
        <v>533</v>
      </c>
      <c r="B19" s="228" t="s">
        <v>464</v>
      </c>
      <c r="C19" s="229">
        <v>17198</v>
      </c>
      <c r="D19" s="230">
        <v>28692.21</v>
      </c>
      <c r="E19" s="230">
        <v>5112.97</v>
      </c>
      <c r="F19" s="229">
        <v>0</v>
      </c>
      <c r="G19" s="229">
        <v>0</v>
      </c>
      <c r="H19" s="230">
        <v>-23424.46</v>
      </c>
      <c r="I19" s="229">
        <v>-154.78</v>
      </c>
      <c r="J19" s="229">
        <v>0</v>
      </c>
      <c r="K19" s="229">
        <v>-154.78</v>
      </c>
      <c r="L19" s="229">
        <v>-220.13</v>
      </c>
    </row>
    <row r="20" spans="1:12" ht="13.5" thickBot="1">
      <c r="A20" s="228" t="s">
        <v>535</v>
      </c>
      <c r="B20" s="228" t="s">
        <v>464</v>
      </c>
      <c r="C20" s="229">
        <v>10000</v>
      </c>
      <c r="D20" s="230">
        <v>7780</v>
      </c>
      <c r="E20" s="230">
        <v>2903</v>
      </c>
      <c r="F20" s="229">
        <v>0</v>
      </c>
      <c r="G20" s="229">
        <v>0</v>
      </c>
      <c r="H20" s="230">
        <v>-5381</v>
      </c>
      <c r="I20" s="229">
        <v>504</v>
      </c>
      <c r="J20" s="229">
        <v>0</v>
      </c>
      <c r="K20" s="229">
        <v>504</v>
      </c>
      <c r="L20" s="229">
        <v>-60</v>
      </c>
    </row>
    <row r="21" spans="1:12" ht="13.5" thickBot="1">
      <c r="A21" s="228" t="s">
        <v>535</v>
      </c>
      <c r="B21" s="228" t="s">
        <v>508</v>
      </c>
      <c r="C21" s="229">
        <v>14511</v>
      </c>
      <c r="D21" s="230">
        <v>13684.76</v>
      </c>
      <c r="E21" s="230">
        <v>4212.54</v>
      </c>
      <c r="F21" s="230">
        <v>-9472.22</v>
      </c>
      <c r="G21" s="229">
        <v>0</v>
      </c>
      <c r="H21" s="229">
        <v>0</v>
      </c>
      <c r="I21" s="229">
        <v>0</v>
      </c>
      <c r="J21" s="229">
        <v>0</v>
      </c>
      <c r="K21" s="230">
        <v>-9472.22</v>
      </c>
      <c r="L21" s="230">
        <v>-9472.22</v>
      </c>
    </row>
    <row r="22" spans="1:12" ht="13.5" thickBot="1">
      <c r="A22" s="228" t="s">
        <v>537</v>
      </c>
      <c r="B22" s="228" t="s">
        <v>508</v>
      </c>
      <c r="C22" s="229">
        <v>1000</v>
      </c>
      <c r="D22" s="230">
        <v>1618.05</v>
      </c>
      <c r="E22" s="229">
        <v>368.6</v>
      </c>
      <c r="F22" s="230">
        <v>-1249.45</v>
      </c>
      <c r="G22" s="229">
        <v>0</v>
      </c>
      <c r="H22" s="229">
        <v>0</v>
      </c>
      <c r="I22" s="229">
        <v>0</v>
      </c>
      <c r="J22" s="229">
        <v>0</v>
      </c>
      <c r="K22" s="230">
        <v>-1249.45</v>
      </c>
      <c r="L22" s="230">
        <v>-1249.45</v>
      </c>
    </row>
    <row r="23" spans="1:12" ht="13.5" thickBot="1">
      <c r="A23" s="228" t="s">
        <v>537</v>
      </c>
      <c r="B23" s="228" t="s">
        <v>464</v>
      </c>
      <c r="C23" s="229">
        <v>40723</v>
      </c>
      <c r="D23" s="230">
        <v>31540.41</v>
      </c>
      <c r="E23" s="230">
        <v>15010.5</v>
      </c>
      <c r="F23" s="229">
        <v>0</v>
      </c>
      <c r="G23" s="229">
        <v>0</v>
      </c>
      <c r="H23" s="230">
        <v>-18346.16</v>
      </c>
      <c r="I23" s="230">
        <v>1816.25</v>
      </c>
      <c r="J23" s="229">
        <v>0</v>
      </c>
      <c r="K23" s="230">
        <v>1816.25</v>
      </c>
      <c r="L23" s="229">
        <v>0</v>
      </c>
    </row>
    <row r="24" spans="1:12" ht="13.5" thickBot="1">
      <c r="A24" s="228" t="s">
        <v>539</v>
      </c>
      <c r="B24" s="228" t="s">
        <v>508</v>
      </c>
      <c r="C24" s="229">
        <v>5258</v>
      </c>
      <c r="D24" s="230">
        <v>4586.95</v>
      </c>
      <c r="E24" s="230">
        <v>1683.09</v>
      </c>
      <c r="F24" s="230">
        <v>-2903.86</v>
      </c>
      <c r="G24" s="229">
        <v>0</v>
      </c>
      <c r="H24" s="229">
        <v>0</v>
      </c>
      <c r="I24" s="229">
        <v>0</v>
      </c>
      <c r="J24" s="229">
        <v>0</v>
      </c>
      <c r="K24" s="230">
        <v>-2903.86</v>
      </c>
      <c r="L24" s="230">
        <v>-2903.86</v>
      </c>
    </row>
    <row r="25" spans="1:12" ht="13.5" thickBot="1">
      <c r="A25" s="228" t="s">
        <v>539</v>
      </c>
      <c r="B25" s="228" t="s">
        <v>464</v>
      </c>
      <c r="C25" s="229">
        <v>13000</v>
      </c>
      <c r="D25" s="230">
        <v>11744</v>
      </c>
      <c r="E25" s="230">
        <v>4161.3</v>
      </c>
      <c r="F25" s="229">
        <v>0</v>
      </c>
      <c r="G25" s="229">
        <v>0</v>
      </c>
      <c r="H25" s="230">
        <v>-8924.3</v>
      </c>
      <c r="I25" s="230">
        <v>1341.6</v>
      </c>
      <c r="J25" s="229">
        <v>0</v>
      </c>
      <c r="K25" s="230">
        <v>1341.6</v>
      </c>
      <c r="L25" s="229">
        <v>-23.4</v>
      </c>
    </row>
    <row r="26" spans="1:12" ht="13.5" thickBot="1">
      <c r="A26" s="228" t="s">
        <v>586</v>
      </c>
      <c r="B26" s="228" t="s">
        <v>508</v>
      </c>
      <c r="C26" s="229">
        <v>2000</v>
      </c>
      <c r="D26" s="230">
        <v>1407</v>
      </c>
      <c r="E26" s="229">
        <v>0</v>
      </c>
      <c r="F26" s="230">
        <v>-1407</v>
      </c>
      <c r="G26" s="229">
        <v>0</v>
      </c>
      <c r="H26" s="229">
        <v>0</v>
      </c>
      <c r="I26" s="229">
        <v>0</v>
      </c>
      <c r="J26" s="229">
        <v>0</v>
      </c>
      <c r="K26" s="230">
        <v>-1407</v>
      </c>
      <c r="L26" s="230">
        <v>-1407</v>
      </c>
    </row>
    <row r="27" spans="1:12" ht="13.5" thickBot="1">
      <c r="A27" s="228" t="s">
        <v>541</v>
      </c>
      <c r="B27" s="228" t="s">
        <v>508</v>
      </c>
      <c r="C27" s="229">
        <v>10519</v>
      </c>
      <c r="D27" s="230">
        <v>32854.92</v>
      </c>
      <c r="E27" s="230">
        <v>6846.82</v>
      </c>
      <c r="F27" s="230">
        <v>-26008.1</v>
      </c>
      <c r="G27" s="229">
        <v>0</v>
      </c>
      <c r="H27" s="229">
        <v>0</v>
      </c>
      <c r="I27" s="229">
        <v>0</v>
      </c>
      <c r="J27" s="229">
        <v>0</v>
      </c>
      <c r="K27" s="230">
        <v>-26008.1</v>
      </c>
      <c r="L27" s="230">
        <v>-26008.1</v>
      </c>
    </row>
    <row r="28" spans="1:12" ht="13.5" thickBot="1">
      <c r="A28" s="228" t="s">
        <v>587</v>
      </c>
      <c r="B28" s="228" t="s">
        <v>464</v>
      </c>
      <c r="C28" s="229">
        <v>2000</v>
      </c>
      <c r="D28" s="230">
        <v>2579.12</v>
      </c>
      <c r="E28" s="230">
        <v>1384</v>
      </c>
      <c r="F28" s="229">
        <v>0</v>
      </c>
      <c r="G28" s="229">
        <v>0</v>
      </c>
      <c r="H28" s="230">
        <v>-1195.12</v>
      </c>
      <c r="I28" s="229">
        <v>0</v>
      </c>
      <c r="J28" s="229">
        <v>0</v>
      </c>
      <c r="K28" s="229">
        <v>0</v>
      </c>
      <c r="L28" s="229">
        <v>0</v>
      </c>
    </row>
    <row r="29" spans="1:12" ht="13.5" thickBot="1">
      <c r="A29" s="228" t="s">
        <v>588</v>
      </c>
      <c r="B29" s="228" t="s">
        <v>464</v>
      </c>
      <c r="C29" s="229">
        <v>1714</v>
      </c>
      <c r="D29" s="230">
        <v>1776.06</v>
      </c>
      <c r="E29" s="230">
        <v>3809.71</v>
      </c>
      <c r="F29" s="229">
        <v>0</v>
      </c>
      <c r="G29" s="229">
        <v>0</v>
      </c>
      <c r="H29" s="230">
        <v>2408.33</v>
      </c>
      <c r="I29" s="229">
        <v>-374.68</v>
      </c>
      <c r="J29" s="229">
        <v>0</v>
      </c>
      <c r="K29" s="229">
        <v>-374.68</v>
      </c>
      <c r="L29" s="229">
        <v>-398.5</v>
      </c>
    </row>
    <row r="30" spans="1:12" ht="13.5" thickBot="1">
      <c r="A30" s="228" t="s">
        <v>543</v>
      </c>
      <c r="B30" s="228" t="s">
        <v>508</v>
      </c>
      <c r="C30" s="229">
        <v>21</v>
      </c>
      <c r="D30" s="230">
        <v>52617.79</v>
      </c>
      <c r="E30" s="230">
        <v>25214.7</v>
      </c>
      <c r="F30" s="230">
        <v>-27403.09</v>
      </c>
      <c r="G30" s="229">
        <v>0</v>
      </c>
      <c r="H30" s="229">
        <v>0</v>
      </c>
      <c r="I30" s="229">
        <v>0</v>
      </c>
      <c r="J30" s="229">
        <v>0</v>
      </c>
      <c r="K30" s="230">
        <v>-27403.09</v>
      </c>
      <c r="L30" s="230">
        <v>-27403.09</v>
      </c>
    </row>
    <row r="31" spans="1:12" ht="13.5" thickBot="1">
      <c r="A31" s="228" t="s">
        <v>545</v>
      </c>
      <c r="B31" s="228" t="s">
        <v>464</v>
      </c>
      <c r="C31" s="229">
        <v>37883</v>
      </c>
      <c r="D31" s="230">
        <v>19473.43</v>
      </c>
      <c r="E31" s="230">
        <v>1189.53</v>
      </c>
      <c r="F31" s="229">
        <v>0</v>
      </c>
      <c r="G31" s="229">
        <v>0</v>
      </c>
      <c r="H31" s="230">
        <v>-18484.68</v>
      </c>
      <c r="I31" s="229">
        <v>200.78</v>
      </c>
      <c r="J31" s="229">
        <v>0</v>
      </c>
      <c r="K31" s="229">
        <v>200.78</v>
      </c>
      <c r="L31" s="229">
        <v>64.4</v>
      </c>
    </row>
    <row r="32" spans="1:12" ht="13.5" thickBot="1">
      <c r="A32" s="228" t="s">
        <v>547</v>
      </c>
      <c r="B32" s="228" t="s">
        <v>464</v>
      </c>
      <c r="C32" s="229">
        <v>12395</v>
      </c>
      <c r="D32" s="230">
        <v>4410.5</v>
      </c>
      <c r="E32" s="229">
        <v>178.49</v>
      </c>
      <c r="F32" s="229">
        <v>0</v>
      </c>
      <c r="G32" s="229">
        <v>0</v>
      </c>
      <c r="H32" s="230">
        <v>-4296.47</v>
      </c>
      <c r="I32" s="229">
        <v>64.46</v>
      </c>
      <c r="J32" s="229">
        <v>0</v>
      </c>
      <c r="K32" s="229">
        <v>64.46</v>
      </c>
      <c r="L32" s="229">
        <v>-26.03</v>
      </c>
    </row>
    <row r="33" spans="1:12" ht="13.5" thickBot="1">
      <c r="A33" s="228" t="s">
        <v>547</v>
      </c>
      <c r="B33" s="228" t="s">
        <v>508</v>
      </c>
      <c r="C33" s="229">
        <v>16020</v>
      </c>
      <c r="D33" s="230">
        <v>7469.99</v>
      </c>
      <c r="E33" s="229">
        <v>230.69</v>
      </c>
      <c r="F33" s="230">
        <v>-7239.3</v>
      </c>
      <c r="G33" s="229">
        <v>0</v>
      </c>
      <c r="H33" s="229">
        <v>0</v>
      </c>
      <c r="I33" s="229">
        <v>0</v>
      </c>
      <c r="J33" s="229">
        <v>0</v>
      </c>
      <c r="K33" s="230">
        <v>-7239.3</v>
      </c>
      <c r="L33" s="230">
        <v>-7239.3</v>
      </c>
    </row>
    <row r="34" spans="1:12" ht="13.5" thickBot="1">
      <c r="A34" s="228" t="s">
        <v>549</v>
      </c>
      <c r="B34" s="228" t="s">
        <v>464</v>
      </c>
      <c r="C34" s="229">
        <v>10000</v>
      </c>
      <c r="D34" s="230">
        <v>2365</v>
      </c>
      <c r="E34" s="229">
        <v>391</v>
      </c>
      <c r="F34" s="229">
        <v>0</v>
      </c>
      <c r="G34" s="229">
        <v>0</v>
      </c>
      <c r="H34" s="230">
        <v>-2065</v>
      </c>
      <c r="I34" s="229">
        <v>91</v>
      </c>
      <c r="J34" s="229">
        <v>0</v>
      </c>
      <c r="K34" s="229">
        <v>91</v>
      </c>
      <c r="L34" s="229">
        <v>23</v>
      </c>
    </row>
    <row r="35" spans="1:12" ht="13.5" thickBot="1">
      <c r="A35" s="228" t="s">
        <v>549</v>
      </c>
      <c r="B35" s="228" t="s">
        <v>508</v>
      </c>
      <c r="C35" s="229">
        <v>23916</v>
      </c>
      <c r="D35" s="230">
        <v>18599.6</v>
      </c>
      <c r="E35" s="229">
        <v>935.12</v>
      </c>
      <c r="F35" s="230">
        <v>-17664.48</v>
      </c>
      <c r="G35" s="229">
        <v>0</v>
      </c>
      <c r="H35" s="229">
        <v>0</v>
      </c>
      <c r="I35" s="229">
        <v>0</v>
      </c>
      <c r="J35" s="229">
        <v>0</v>
      </c>
      <c r="K35" s="230">
        <v>-17664.48</v>
      </c>
      <c r="L35" s="230">
        <v>-17664.48</v>
      </c>
    </row>
    <row r="36" spans="1:12" ht="13.5" thickBot="1">
      <c r="A36" s="228" t="s">
        <v>551</v>
      </c>
      <c r="B36" s="228" t="s">
        <v>508</v>
      </c>
      <c r="C36" s="229">
        <v>208143</v>
      </c>
      <c r="D36" s="230">
        <v>215884.58</v>
      </c>
      <c r="E36" s="230">
        <v>287716.07</v>
      </c>
      <c r="F36" s="230">
        <v>71831.49</v>
      </c>
      <c r="G36" s="229">
        <v>0</v>
      </c>
      <c r="H36" s="229">
        <v>0</v>
      </c>
      <c r="I36" s="229">
        <v>0</v>
      </c>
      <c r="J36" s="229">
        <v>0</v>
      </c>
      <c r="K36" s="230">
        <v>71831.49</v>
      </c>
      <c r="L36" s="230">
        <v>71831.49</v>
      </c>
    </row>
    <row r="37" spans="1:12" ht="13.5" thickBot="1">
      <c r="A37" s="228" t="s">
        <v>551</v>
      </c>
      <c r="B37" s="228" t="s">
        <v>464</v>
      </c>
      <c r="C37" s="229">
        <v>135000</v>
      </c>
      <c r="D37" s="230">
        <v>143453.14</v>
      </c>
      <c r="E37" s="230">
        <v>186610.5</v>
      </c>
      <c r="F37" s="229">
        <v>0</v>
      </c>
      <c r="G37" s="229">
        <v>0</v>
      </c>
      <c r="H37" s="230">
        <v>46910.36</v>
      </c>
      <c r="I37" s="230">
        <v>-3753</v>
      </c>
      <c r="J37" s="229">
        <v>0</v>
      </c>
      <c r="K37" s="230">
        <v>-3753</v>
      </c>
      <c r="L37" s="230">
        <v>-25164</v>
      </c>
    </row>
    <row r="38" spans="1:12" ht="13.5" thickBot="1">
      <c r="A38" s="236" t="s">
        <v>11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8"/>
    </row>
    <row r="39" spans="1:12" ht="13.5" thickBot="1">
      <c r="A39" s="228" t="s">
        <v>509</v>
      </c>
      <c r="B39" s="228" t="s">
        <v>464</v>
      </c>
      <c r="C39" s="229">
        <v>20266</v>
      </c>
      <c r="D39" s="230">
        <v>2975.47</v>
      </c>
      <c r="E39" s="230">
        <v>4036.99</v>
      </c>
      <c r="F39" s="229">
        <v>0</v>
      </c>
      <c r="G39" s="229">
        <v>0</v>
      </c>
      <c r="H39" s="230">
        <v>1057.46</v>
      </c>
      <c r="I39" s="229">
        <v>4.06</v>
      </c>
      <c r="J39" s="229">
        <v>0</v>
      </c>
      <c r="K39" s="229">
        <v>4.06</v>
      </c>
      <c r="L39" s="229">
        <v>20.27</v>
      </c>
    </row>
    <row r="40" spans="1:12" ht="13.5" thickBot="1">
      <c r="A40" s="228" t="s">
        <v>509</v>
      </c>
      <c r="B40" s="228" t="s">
        <v>508</v>
      </c>
      <c r="C40" s="229">
        <v>42000</v>
      </c>
      <c r="D40" s="230">
        <v>3327.21</v>
      </c>
      <c r="E40" s="230">
        <v>8366.4</v>
      </c>
      <c r="F40" s="230">
        <v>5039.19</v>
      </c>
      <c r="G40" s="229">
        <v>0</v>
      </c>
      <c r="H40" s="229">
        <v>0</v>
      </c>
      <c r="I40" s="229">
        <v>0</v>
      </c>
      <c r="J40" s="229">
        <v>0</v>
      </c>
      <c r="K40" s="230">
        <v>5039.19</v>
      </c>
      <c r="L40" s="230">
        <v>5039.19</v>
      </c>
    </row>
    <row r="41" spans="1:12" ht="13.5" thickBot="1">
      <c r="A41" s="228" t="s">
        <v>510</v>
      </c>
      <c r="B41" s="228" t="s">
        <v>464</v>
      </c>
      <c r="C41" s="229">
        <v>23000</v>
      </c>
      <c r="D41" s="230">
        <v>3704.65</v>
      </c>
      <c r="E41" s="230">
        <v>4590.8</v>
      </c>
      <c r="F41" s="229">
        <v>0</v>
      </c>
      <c r="G41" s="229">
        <v>0</v>
      </c>
      <c r="H41" s="229">
        <v>886.15</v>
      </c>
      <c r="I41" s="229">
        <v>0</v>
      </c>
      <c r="J41" s="229">
        <v>0</v>
      </c>
      <c r="K41" s="229">
        <v>0</v>
      </c>
      <c r="L41" s="229">
        <v>0</v>
      </c>
    </row>
    <row r="42" spans="1:12" ht="13.5" thickBot="1">
      <c r="A42" s="228" t="s">
        <v>510</v>
      </c>
      <c r="B42" s="228" t="s">
        <v>508</v>
      </c>
      <c r="C42" s="229">
        <v>42000</v>
      </c>
      <c r="D42" s="230">
        <v>3161.27</v>
      </c>
      <c r="E42" s="230">
        <v>8383.2</v>
      </c>
      <c r="F42" s="230">
        <v>5221.93</v>
      </c>
      <c r="G42" s="229">
        <v>0</v>
      </c>
      <c r="H42" s="229">
        <v>0</v>
      </c>
      <c r="I42" s="229">
        <v>0</v>
      </c>
      <c r="J42" s="229">
        <v>0</v>
      </c>
      <c r="K42" s="230">
        <v>5221.93</v>
      </c>
      <c r="L42" s="230">
        <v>5221.93</v>
      </c>
    </row>
    <row r="43" spans="1:12" ht="13.5" thickBot="1">
      <c r="A43" s="228" t="s">
        <v>511</v>
      </c>
      <c r="B43" s="228" t="s">
        <v>464</v>
      </c>
      <c r="C43" s="229">
        <v>61000</v>
      </c>
      <c r="D43" s="230">
        <v>9695.38</v>
      </c>
      <c r="E43" s="230">
        <v>12114.6</v>
      </c>
      <c r="F43" s="229">
        <v>0</v>
      </c>
      <c r="G43" s="229">
        <v>0</v>
      </c>
      <c r="H43" s="230">
        <v>2291.12</v>
      </c>
      <c r="I43" s="229">
        <v>128.1</v>
      </c>
      <c r="J43" s="229">
        <v>0</v>
      </c>
      <c r="K43" s="229">
        <v>128.1</v>
      </c>
      <c r="L43" s="229">
        <v>0</v>
      </c>
    </row>
    <row r="44" spans="1:12" ht="13.5" thickBot="1">
      <c r="A44" s="228" t="s">
        <v>511</v>
      </c>
      <c r="B44" s="228" t="s">
        <v>508</v>
      </c>
      <c r="C44" s="229">
        <v>42000</v>
      </c>
      <c r="D44" s="230">
        <v>3175.19</v>
      </c>
      <c r="E44" s="230">
        <v>8341.2</v>
      </c>
      <c r="F44" s="230">
        <v>5166.01</v>
      </c>
      <c r="G44" s="229">
        <v>0</v>
      </c>
      <c r="H44" s="229">
        <v>0</v>
      </c>
      <c r="I44" s="229">
        <v>0</v>
      </c>
      <c r="J44" s="229">
        <v>0</v>
      </c>
      <c r="K44" s="230">
        <v>5166.01</v>
      </c>
      <c r="L44" s="230">
        <v>5166.01</v>
      </c>
    </row>
    <row r="45" spans="1:12" ht="13.5" thickBot="1">
      <c r="A45" s="228" t="s">
        <v>512</v>
      </c>
      <c r="B45" s="228" t="s">
        <v>508</v>
      </c>
      <c r="C45" s="229">
        <v>57000</v>
      </c>
      <c r="D45" s="230">
        <v>6784.6</v>
      </c>
      <c r="E45" s="230">
        <v>16963.2</v>
      </c>
      <c r="F45" s="230">
        <v>10178.6</v>
      </c>
      <c r="G45" s="229">
        <v>0</v>
      </c>
      <c r="H45" s="229">
        <v>0</v>
      </c>
      <c r="I45" s="229">
        <v>0</v>
      </c>
      <c r="J45" s="229">
        <v>0</v>
      </c>
      <c r="K45" s="230">
        <v>10178.6</v>
      </c>
      <c r="L45" s="230">
        <v>10178.6</v>
      </c>
    </row>
    <row r="46" spans="1:12" ht="13.5" thickBot="1">
      <c r="A46" s="228" t="s">
        <v>512</v>
      </c>
      <c r="B46" s="228" t="s">
        <v>464</v>
      </c>
      <c r="C46" s="229">
        <v>5000</v>
      </c>
      <c r="D46" s="230">
        <v>1180.92</v>
      </c>
      <c r="E46" s="230">
        <v>1488</v>
      </c>
      <c r="F46" s="229">
        <v>0</v>
      </c>
      <c r="G46" s="229">
        <v>0</v>
      </c>
      <c r="H46" s="229">
        <v>307.08</v>
      </c>
      <c r="I46" s="229">
        <v>0</v>
      </c>
      <c r="J46" s="229">
        <v>0</v>
      </c>
      <c r="K46" s="229">
        <v>0</v>
      </c>
      <c r="L46" s="229">
        <v>0</v>
      </c>
    </row>
    <row r="47" spans="1:12" ht="13.5" thickBot="1">
      <c r="A47" s="228" t="s">
        <v>513</v>
      </c>
      <c r="B47" s="228" t="s">
        <v>464</v>
      </c>
      <c r="C47" s="229">
        <v>145296</v>
      </c>
      <c r="D47" s="230">
        <v>41928.87</v>
      </c>
      <c r="E47" s="230">
        <v>57537.22</v>
      </c>
      <c r="F47" s="229">
        <v>0</v>
      </c>
      <c r="G47" s="229">
        <v>0</v>
      </c>
      <c r="H47" s="230">
        <v>15608.35</v>
      </c>
      <c r="I47" s="229">
        <v>0</v>
      </c>
      <c r="J47" s="229">
        <v>0</v>
      </c>
      <c r="K47" s="229">
        <v>0</v>
      </c>
      <c r="L47" s="229">
        <v>0</v>
      </c>
    </row>
    <row r="48" spans="1:12" ht="13.5" thickBot="1">
      <c r="A48" s="228" t="s">
        <v>513</v>
      </c>
      <c r="B48" s="228" t="s">
        <v>508</v>
      </c>
      <c r="C48" s="229">
        <v>60000</v>
      </c>
      <c r="D48" s="230">
        <v>12429.63</v>
      </c>
      <c r="E48" s="230">
        <v>23760</v>
      </c>
      <c r="F48" s="230">
        <v>11330.37</v>
      </c>
      <c r="G48" s="229">
        <v>0</v>
      </c>
      <c r="H48" s="229">
        <v>0</v>
      </c>
      <c r="I48" s="229">
        <v>0</v>
      </c>
      <c r="J48" s="229">
        <v>0</v>
      </c>
      <c r="K48" s="230">
        <v>11330.37</v>
      </c>
      <c r="L48" s="230">
        <v>11330.37</v>
      </c>
    </row>
    <row r="49" spans="1:12" ht="13.5" thickBot="1">
      <c r="A49" s="228" t="s">
        <v>514</v>
      </c>
      <c r="B49" s="228" t="s">
        <v>508</v>
      </c>
      <c r="C49" s="229">
        <v>42500</v>
      </c>
      <c r="D49" s="230">
        <v>6920.29</v>
      </c>
      <c r="E49" s="230">
        <v>16745</v>
      </c>
      <c r="F49" s="230">
        <v>9824.71</v>
      </c>
      <c r="G49" s="229">
        <v>0</v>
      </c>
      <c r="H49" s="229">
        <v>0</v>
      </c>
      <c r="I49" s="229">
        <v>0</v>
      </c>
      <c r="J49" s="229">
        <v>0</v>
      </c>
      <c r="K49" s="230">
        <v>9824.71</v>
      </c>
      <c r="L49" s="230">
        <v>9824.71</v>
      </c>
    </row>
    <row r="50" spans="1:12" ht="13.5" thickBot="1">
      <c r="A50" s="228" t="s">
        <v>514</v>
      </c>
      <c r="B50" s="228" t="s">
        <v>464</v>
      </c>
      <c r="C50" s="229">
        <v>324348</v>
      </c>
      <c r="D50" s="230">
        <v>89729.55</v>
      </c>
      <c r="E50" s="230">
        <v>127793.11</v>
      </c>
      <c r="F50" s="229">
        <v>0</v>
      </c>
      <c r="G50" s="229">
        <v>0</v>
      </c>
      <c r="H50" s="230">
        <v>38777.13</v>
      </c>
      <c r="I50" s="229">
        <v>-713.57</v>
      </c>
      <c r="J50" s="229">
        <v>0</v>
      </c>
      <c r="K50" s="229">
        <v>-713.57</v>
      </c>
      <c r="L50" s="229">
        <v>0</v>
      </c>
    </row>
    <row r="51" spans="1:12" ht="13.5" thickBot="1">
      <c r="A51" s="228" t="s">
        <v>515</v>
      </c>
      <c r="B51" s="228" t="s">
        <v>464</v>
      </c>
      <c r="C51" s="229">
        <v>64000</v>
      </c>
      <c r="D51" s="230">
        <v>17686.02</v>
      </c>
      <c r="E51" s="230">
        <v>25292.8</v>
      </c>
      <c r="F51" s="229">
        <v>0</v>
      </c>
      <c r="G51" s="229">
        <v>0</v>
      </c>
      <c r="H51" s="230">
        <v>7606.78</v>
      </c>
      <c r="I51" s="229">
        <v>0</v>
      </c>
      <c r="J51" s="229">
        <v>0</v>
      </c>
      <c r="K51" s="229">
        <v>0</v>
      </c>
      <c r="L51" s="229">
        <v>0</v>
      </c>
    </row>
    <row r="52" spans="1:12" ht="13.5" thickBot="1">
      <c r="A52" s="228" t="s">
        <v>516</v>
      </c>
      <c r="B52" s="228" t="s">
        <v>464</v>
      </c>
      <c r="C52" s="229">
        <v>99609</v>
      </c>
      <c r="D52" s="230">
        <v>39792.52</v>
      </c>
      <c r="E52" s="230">
        <v>49107.24</v>
      </c>
      <c r="F52" s="229">
        <v>0</v>
      </c>
      <c r="G52" s="229">
        <v>0</v>
      </c>
      <c r="H52" s="230">
        <v>9513.94</v>
      </c>
      <c r="I52" s="229">
        <v>-199.22</v>
      </c>
      <c r="J52" s="229">
        <v>0</v>
      </c>
      <c r="K52" s="229">
        <v>-199.22</v>
      </c>
      <c r="L52" s="229">
        <v>0</v>
      </c>
    </row>
    <row r="53" spans="1:12" ht="13.5" thickBot="1">
      <c r="A53" s="228" t="s">
        <v>517</v>
      </c>
      <c r="B53" s="228" t="s">
        <v>464</v>
      </c>
      <c r="C53" s="229">
        <v>144000</v>
      </c>
      <c r="D53" s="230">
        <v>70758.51</v>
      </c>
      <c r="E53" s="230">
        <v>84931.2</v>
      </c>
      <c r="F53" s="229">
        <v>0</v>
      </c>
      <c r="G53" s="229">
        <v>0</v>
      </c>
      <c r="H53" s="230">
        <v>13913.49</v>
      </c>
      <c r="I53" s="229">
        <v>259.2</v>
      </c>
      <c r="J53" s="229">
        <v>0</v>
      </c>
      <c r="K53" s="229">
        <v>259.2</v>
      </c>
      <c r="L53" s="229">
        <v>259.2</v>
      </c>
    </row>
    <row r="54" spans="1:12" ht="13.5" thickBot="1">
      <c r="A54" s="228" t="s">
        <v>518</v>
      </c>
      <c r="B54" s="228" t="s">
        <v>464</v>
      </c>
      <c r="C54" s="229">
        <v>20000</v>
      </c>
      <c r="D54" s="230">
        <v>12487.49</v>
      </c>
      <c r="E54" s="230">
        <v>13744</v>
      </c>
      <c r="F54" s="229">
        <v>0</v>
      </c>
      <c r="G54" s="229">
        <v>0</v>
      </c>
      <c r="H54" s="230">
        <v>1248.51</v>
      </c>
      <c r="I54" s="229">
        <v>8</v>
      </c>
      <c r="J54" s="229">
        <v>0</v>
      </c>
      <c r="K54" s="229">
        <v>8</v>
      </c>
      <c r="L54" s="229">
        <v>0</v>
      </c>
    </row>
    <row r="55" spans="1:12" ht="13.5" thickBot="1">
      <c r="A55" s="228" t="s">
        <v>519</v>
      </c>
      <c r="B55" s="228" t="s">
        <v>464</v>
      </c>
      <c r="C55" s="229">
        <v>12000</v>
      </c>
      <c r="D55" s="230">
        <v>8628.74</v>
      </c>
      <c r="E55" s="230">
        <v>9385.2</v>
      </c>
      <c r="F55" s="229">
        <v>0</v>
      </c>
      <c r="G55" s="229">
        <v>0</v>
      </c>
      <c r="H55" s="229">
        <v>712.06</v>
      </c>
      <c r="I55" s="229">
        <v>44.4</v>
      </c>
      <c r="J55" s="229">
        <v>0</v>
      </c>
      <c r="K55" s="229">
        <v>44.4</v>
      </c>
      <c r="L55" s="229">
        <v>-22.8</v>
      </c>
    </row>
    <row r="56" spans="1:12" ht="13.5" thickBot="1">
      <c r="A56" s="228" t="s">
        <v>519</v>
      </c>
      <c r="B56" s="228" t="s">
        <v>508</v>
      </c>
      <c r="C56" s="229">
        <v>21800</v>
      </c>
      <c r="D56" s="230">
        <v>17245.85</v>
      </c>
      <c r="E56" s="230">
        <v>17049.78</v>
      </c>
      <c r="F56" s="229">
        <v>-196.07</v>
      </c>
      <c r="G56" s="229">
        <v>0</v>
      </c>
      <c r="H56" s="229">
        <v>0</v>
      </c>
      <c r="I56" s="229">
        <v>0</v>
      </c>
      <c r="J56" s="229">
        <v>0</v>
      </c>
      <c r="K56" s="229">
        <v>-196.07</v>
      </c>
      <c r="L56" s="229">
        <v>-196.07</v>
      </c>
    </row>
    <row r="57" spans="1:12" ht="13.5" thickBot="1">
      <c r="A57" s="228" t="s">
        <v>589</v>
      </c>
      <c r="B57" s="228" t="s">
        <v>508</v>
      </c>
      <c r="C57" s="229">
        <v>182242</v>
      </c>
      <c r="D57" s="230">
        <v>156021.32</v>
      </c>
      <c r="E57" s="230">
        <v>159662.22</v>
      </c>
      <c r="F57" s="230">
        <v>3640.9</v>
      </c>
      <c r="G57" s="229">
        <v>0</v>
      </c>
      <c r="H57" s="229">
        <v>0</v>
      </c>
      <c r="I57" s="229">
        <v>0</v>
      </c>
      <c r="J57" s="229">
        <v>0</v>
      </c>
      <c r="K57" s="230">
        <v>3640.9</v>
      </c>
      <c r="L57" s="230">
        <v>3640.9</v>
      </c>
    </row>
    <row r="58" spans="1:12" ht="13.5" thickBot="1">
      <c r="A58" s="227" t="s">
        <v>590</v>
      </c>
      <c r="B58" s="227">
        <v>45</v>
      </c>
      <c r="C58" s="228"/>
      <c r="D58" s="231">
        <v>1299959.3</v>
      </c>
      <c r="E58" s="231">
        <v>1217570.39</v>
      </c>
      <c r="F58" s="231">
        <v>21024.2</v>
      </c>
      <c r="G58" s="232">
        <v>0</v>
      </c>
      <c r="H58" s="231">
        <v>-104390.22</v>
      </c>
      <c r="I58" s="232">
        <v>977.11</v>
      </c>
      <c r="J58" s="232">
        <v>0</v>
      </c>
      <c r="K58" s="231">
        <v>22001.31</v>
      </c>
      <c r="L58" s="231">
        <v>-4219.66</v>
      </c>
    </row>
    <row r="59" ht="15.75" customHeight="1">
      <c r="A59" s="239"/>
    </row>
    <row r="60" ht="11.25" customHeight="1" hidden="1"/>
    <row r="61" spans="1:12" ht="34.5" customHeight="1">
      <c r="A61" s="10" t="s">
        <v>306</v>
      </c>
      <c r="F61" s="124" t="s">
        <v>591</v>
      </c>
      <c r="G61" s="124"/>
      <c r="H61" s="124"/>
      <c r="J61" s="125" t="s">
        <v>308</v>
      </c>
      <c r="K61" s="125"/>
      <c r="L61" s="125"/>
    </row>
    <row r="62" ht="12.75">
      <c r="A62" s="10" t="s">
        <v>500</v>
      </c>
    </row>
    <row r="63" spans="10:12" ht="12.75">
      <c r="J63" s="32"/>
      <c r="K63" s="241"/>
      <c r="L63" s="242"/>
    </row>
  </sheetData>
  <sheetProtection/>
  <mergeCells count="10">
    <mergeCell ref="F61:H61"/>
    <mergeCell ref="J61:L61"/>
    <mergeCell ref="A2:E2"/>
    <mergeCell ref="A1:F1"/>
    <mergeCell ref="A4:L5"/>
    <mergeCell ref="B6:B9"/>
    <mergeCell ref="C6:C9"/>
    <mergeCell ref="L6:L9"/>
    <mergeCell ref="A11:L11"/>
    <mergeCell ref="A38:L3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0"/>
  <sheetViews>
    <sheetView zoomScalePageLayoutView="0" workbookViewId="0" topLeftCell="A79">
      <selection activeCell="B95" sqref="B95"/>
    </sheetView>
  </sheetViews>
  <sheetFormatPr defaultColWidth="9.140625" defaultRowHeight="12.75"/>
  <cols>
    <col min="1" max="1" width="0.2890625" style="0" customWidth="1"/>
    <col min="2" max="2" width="8.421875" style="0" customWidth="1"/>
    <col min="3" max="3" width="49.00390625" style="0" customWidth="1"/>
    <col min="4" max="4" width="6.00390625" style="0" customWidth="1"/>
    <col min="5" max="5" width="7.7109375" style="0" customWidth="1"/>
    <col min="6" max="6" width="9.00390625" style="0" customWidth="1"/>
    <col min="7" max="7" width="10.57421875" style="0" customWidth="1"/>
    <col min="8" max="8" width="11.00390625" style="0" customWidth="1"/>
  </cols>
  <sheetData>
    <row r="2" spans="2:4" ht="12.75">
      <c r="B2" s="10" t="s">
        <v>226</v>
      </c>
      <c r="C2" s="10"/>
      <c r="D2" s="10"/>
    </row>
    <row r="3" spans="2:4" ht="12.75">
      <c r="B3" s="10" t="s">
        <v>227</v>
      </c>
      <c r="C3" s="10"/>
      <c r="D3" s="10"/>
    </row>
    <row r="4" spans="2:4" ht="12.75">
      <c r="B4" s="10" t="s">
        <v>228</v>
      </c>
      <c r="C4" s="10"/>
      <c r="D4" s="10"/>
    </row>
    <row r="5" spans="2:4" ht="12.75">
      <c r="B5" s="10" t="s">
        <v>229</v>
      </c>
      <c r="C5" s="10"/>
      <c r="D5" s="10"/>
    </row>
    <row r="6" spans="2:4" ht="12.75">
      <c r="B6" s="10" t="s">
        <v>230</v>
      </c>
      <c r="C6" s="10"/>
      <c r="D6" s="10"/>
    </row>
    <row r="7" spans="2:4" ht="12.75">
      <c r="B7" s="10" t="s">
        <v>231</v>
      </c>
      <c r="C7" s="10"/>
      <c r="D7" s="10"/>
    </row>
    <row r="8" spans="2:7" ht="12.75">
      <c r="B8" s="120" t="s">
        <v>232</v>
      </c>
      <c r="C8" s="120"/>
      <c r="D8" s="120"/>
      <c r="E8" s="120"/>
      <c r="F8" s="120"/>
      <c r="G8" s="120"/>
    </row>
    <row r="9" spans="2:7" ht="12.75">
      <c r="B9" s="121" t="s">
        <v>233</v>
      </c>
      <c r="C9" s="121"/>
      <c r="D9" s="121"/>
      <c r="E9" s="121"/>
      <c r="F9" s="121"/>
      <c r="G9" s="121"/>
    </row>
    <row r="10" spans="2:7" ht="12.75">
      <c r="B10" s="121" t="s">
        <v>497</v>
      </c>
      <c r="C10" s="121"/>
      <c r="D10" s="121"/>
      <c r="E10" s="121"/>
      <c r="F10" s="121"/>
      <c r="G10" s="121"/>
    </row>
    <row r="11" ht="12.75">
      <c r="G11" s="10" t="s">
        <v>234</v>
      </c>
    </row>
    <row r="12" spans="2:7" ht="33.75">
      <c r="B12" s="11" t="s">
        <v>235</v>
      </c>
      <c r="C12" s="11" t="s">
        <v>236</v>
      </c>
      <c r="D12" s="11" t="s">
        <v>472</v>
      </c>
      <c r="E12" s="11" t="s">
        <v>237</v>
      </c>
      <c r="F12" s="11" t="s">
        <v>238</v>
      </c>
      <c r="G12" s="11" t="s">
        <v>239</v>
      </c>
    </row>
    <row r="13" spans="2:7" ht="12.75">
      <c r="B13" s="12">
        <v>1</v>
      </c>
      <c r="C13" s="12">
        <v>2</v>
      </c>
      <c r="D13" s="12"/>
      <c r="E13" s="12">
        <v>3</v>
      </c>
      <c r="F13" s="12">
        <v>5</v>
      </c>
      <c r="G13" s="12">
        <v>6</v>
      </c>
    </row>
    <row r="14" spans="2:7" ht="12.75">
      <c r="B14" s="13"/>
      <c r="C14" s="14" t="s">
        <v>240</v>
      </c>
      <c r="D14" s="110"/>
      <c r="E14" s="12"/>
      <c r="F14" s="15"/>
      <c r="G14" s="16"/>
    </row>
    <row r="15" spans="2:7" ht="12.75">
      <c r="B15" s="11">
        <v>70</v>
      </c>
      <c r="C15" s="14" t="s">
        <v>393</v>
      </c>
      <c r="D15" s="110">
        <v>1</v>
      </c>
      <c r="E15" s="17" t="s">
        <v>311</v>
      </c>
      <c r="F15" s="18">
        <f>F16+F17+F18+F19</f>
        <v>9398</v>
      </c>
      <c r="G15" s="18">
        <f>G16+G17+G18+G19</f>
        <v>3866</v>
      </c>
    </row>
    <row r="16" spans="2:7" ht="12.75">
      <c r="B16" s="11">
        <v>700</v>
      </c>
      <c r="C16" s="19" t="s">
        <v>242</v>
      </c>
      <c r="D16" s="100"/>
      <c r="E16" s="17" t="s">
        <v>241</v>
      </c>
      <c r="F16" s="20">
        <v>0</v>
      </c>
      <c r="G16" s="20">
        <v>0</v>
      </c>
    </row>
    <row r="17" spans="2:7" ht="12.75">
      <c r="B17" s="11">
        <v>701</v>
      </c>
      <c r="C17" s="21" t="s">
        <v>244</v>
      </c>
      <c r="D17" s="27"/>
      <c r="E17" s="17" t="s">
        <v>243</v>
      </c>
      <c r="F17" s="20">
        <f>4473+4925</f>
        <v>9398</v>
      </c>
      <c r="G17" s="20">
        <v>3866</v>
      </c>
    </row>
    <row r="18" spans="2:7" ht="22.5">
      <c r="B18" s="11">
        <v>702</v>
      </c>
      <c r="C18" s="21" t="s">
        <v>246</v>
      </c>
      <c r="D18" s="27"/>
      <c r="E18" s="17" t="s">
        <v>245</v>
      </c>
      <c r="F18" s="20"/>
      <c r="G18" s="20"/>
    </row>
    <row r="19" spans="2:7" ht="12.75">
      <c r="B19" s="11">
        <v>709</v>
      </c>
      <c r="C19" s="22" t="s">
        <v>248</v>
      </c>
      <c r="D19" s="111"/>
      <c r="E19" s="17" t="s">
        <v>247</v>
      </c>
      <c r="F19" s="20"/>
      <c r="G19" s="20"/>
    </row>
    <row r="20" spans="2:7" ht="12.75">
      <c r="B20" s="11">
        <v>71</v>
      </c>
      <c r="C20" s="23" t="s">
        <v>312</v>
      </c>
      <c r="D20" s="112"/>
      <c r="E20" s="17" t="s">
        <v>249</v>
      </c>
      <c r="F20" s="20">
        <f>F21+F22+F23+F24+F25</f>
        <v>0</v>
      </c>
      <c r="G20" s="20">
        <f>G21+G22+G23+G24+G25</f>
        <v>0</v>
      </c>
    </row>
    <row r="21" spans="2:7" ht="22.5">
      <c r="B21" s="11">
        <v>710</v>
      </c>
      <c r="C21" s="24" t="s">
        <v>313</v>
      </c>
      <c r="D21" s="113"/>
      <c r="E21" s="17" t="s">
        <v>250</v>
      </c>
      <c r="F21" s="18"/>
      <c r="G21" s="18"/>
    </row>
    <row r="22" spans="2:7" ht="22.5">
      <c r="B22" s="11">
        <v>711</v>
      </c>
      <c r="C22" s="21" t="s">
        <v>314</v>
      </c>
      <c r="D22" s="27"/>
      <c r="E22" s="17" t="s">
        <v>251</v>
      </c>
      <c r="F22" s="18"/>
      <c r="G22" s="18"/>
    </row>
    <row r="23" spans="2:7" ht="22.5">
      <c r="B23" s="11">
        <v>712</v>
      </c>
      <c r="C23" s="21" t="s">
        <v>315</v>
      </c>
      <c r="D23" s="27"/>
      <c r="E23" s="17" t="s">
        <v>252</v>
      </c>
      <c r="F23" s="18"/>
      <c r="G23" s="18"/>
    </row>
    <row r="24" spans="2:7" ht="12.75">
      <c r="B24" s="11">
        <v>713</v>
      </c>
      <c r="C24" s="21" t="s">
        <v>316</v>
      </c>
      <c r="D24" s="27"/>
      <c r="E24" s="17" t="s">
        <v>253</v>
      </c>
      <c r="F24" s="18"/>
      <c r="G24" s="18"/>
    </row>
    <row r="25" spans="2:7" ht="12.75">
      <c r="B25" s="11">
        <v>719</v>
      </c>
      <c r="C25" s="22" t="s">
        <v>327</v>
      </c>
      <c r="D25" s="111"/>
      <c r="E25" s="17" t="s">
        <v>254</v>
      </c>
      <c r="F25" s="20"/>
      <c r="G25" s="20"/>
    </row>
    <row r="26" spans="2:7" ht="12.75">
      <c r="B26" s="25">
        <v>60</v>
      </c>
      <c r="C26" s="14" t="s">
        <v>328</v>
      </c>
      <c r="D26" s="110">
        <v>2</v>
      </c>
      <c r="E26" s="17" t="s">
        <v>256</v>
      </c>
      <c r="F26" s="20">
        <f>F27+F28+F29+F30+F31+F32</f>
        <v>12343</v>
      </c>
      <c r="G26" s="20">
        <f>G27+G28+G29+G30+G31+G32</f>
        <v>16949</v>
      </c>
    </row>
    <row r="27" spans="2:7" ht="12.75">
      <c r="B27" s="11">
        <v>600</v>
      </c>
      <c r="C27" s="19" t="s">
        <v>255</v>
      </c>
      <c r="D27" s="100"/>
      <c r="E27" s="17" t="s">
        <v>257</v>
      </c>
      <c r="F27" s="20">
        <v>5828</v>
      </c>
      <c r="G27" s="20">
        <v>8143</v>
      </c>
    </row>
    <row r="28" spans="2:7" ht="12.75">
      <c r="B28" s="11">
        <v>601</v>
      </c>
      <c r="C28" s="19" t="s">
        <v>317</v>
      </c>
      <c r="D28" s="100"/>
      <c r="E28" s="17" t="s">
        <v>258</v>
      </c>
      <c r="F28" s="20">
        <v>0</v>
      </c>
      <c r="G28" s="20">
        <v>0</v>
      </c>
    </row>
    <row r="29" spans="2:7" ht="12.75">
      <c r="B29" s="11">
        <v>603</v>
      </c>
      <c r="C29" s="19" t="s">
        <v>318</v>
      </c>
      <c r="D29" s="100"/>
      <c r="E29" s="17" t="s">
        <v>259</v>
      </c>
      <c r="F29" s="20">
        <v>2499</v>
      </c>
      <c r="G29" s="20">
        <v>2480</v>
      </c>
    </row>
    <row r="30" spans="2:7" ht="12.75">
      <c r="B30" s="11">
        <v>605</v>
      </c>
      <c r="C30" s="22" t="s">
        <v>319</v>
      </c>
      <c r="D30" s="111"/>
      <c r="E30" s="17" t="s">
        <v>260</v>
      </c>
      <c r="F30" s="20">
        <v>472</v>
      </c>
      <c r="G30" s="20">
        <v>356</v>
      </c>
    </row>
    <row r="31" spans="2:7" ht="12.75">
      <c r="B31" s="11">
        <v>607</v>
      </c>
      <c r="C31" s="22" t="s">
        <v>320</v>
      </c>
      <c r="D31" s="111"/>
      <c r="E31" s="17" t="s">
        <v>261</v>
      </c>
      <c r="F31" s="20">
        <v>1200</v>
      </c>
      <c r="G31" s="20">
        <v>3600</v>
      </c>
    </row>
    <row r="32" spans="2:7" ht="22.5">
      <c r="B32" s="11" t="s">
        <v>262</v>
      </c>
      <c r="C32" s="22" t="s">
        <v>321</v>
      </c>
      <c r="D32" s="111"/>
      <c r="E32" s="17" t="s">
        <v>263</v>
      </c>
      <c r="F32" s="20">
        <f>250+94+2000</f>
        <v>2344</v>
      </c>
      <c r="G32" s="20">
        <v>2370</v>
      </c>
    </row>
    <row r="33" spans="2:7" ht="12.75">
      <c r="B33" s="11">
        <v>61</v>
      </c>
      <c r="C33" s="14" t="s">
        <v>322</v>
      </c>
      <c r="D33" s="110"/>
      <c r="E33" s="17" t="s">
        <v>264</v>
      </c>
      <c r="F33" s="18">
        <f>F34+F35+F36+F37+F38</f>
        <v>0</v>
      </c>
      <c r="G33" s="18">
        <f>G34+G35+G36+G37+G38</f>
        <v>0</v>
      </c>
    </row>
    <row r="34" spans="2:7" ht="22.5">
      <c r="B34" s="11">
        <v>610</v>
      </c>
      <c r="C34" s="24" t="s">
        <v>326</v>
      </c>
      <c r="D34" s="113"/>
      <c r="E34" s="17" t="s">
        <v>265</v>
      </c>
      <c r="F34" s="18"/>
      <c r="G34" s="18"/>
    </row>
    <row r="35" spans="2:7" ht="22.5">
      <c r="B35" s="11">
        <v>611</v>
      </c>
      <c r="C35" s="21" t="s">
        <v>325</v>
      </c>
      <c r="D35" s="27"/>
      <c r="E35" s="17" t="s">
        <v>266</v>
      </c>
      <c r="F35" s="18"/>
      <c r="G35" s="18"/>
    </row>
    <row r="36" spans="2:7" ht="22.5">
      <c r="B36" s="11">
        <v>612</v>
      </c>
      <c r="C36" s="21" t="s">
        <v>324</v>
      </c>
      <c r="D36" s="27"/>
      <c r="E36" s="17" t="s">
        <v>267</v>
      </c>
      <c r="F36" s="18"/>
      <c r="G36" s="18"/>
    </row>
    <row r="37" spans="2:7" ht="12.75">
      <c r="B37" s="11">
        <v>613</v>
      </c>
      <c r="C37" s="19" t="s">
        <v>323</v>
      </c>
      <c r="D37" s="100"/>
      <c r="E37" s="17" t="s">
        <v>268</v>
      </c>
      <c r="F37" s="18"/>
      <c r="G37" s="18"/>
    </row>
    <row r="38" spans="1:7" ht="12.75">
      <c r="A38" s="35"/>
      <c r="B38" s="11">
        <v>619</v>
      </c>
      <c r="C38" s="22" t="s">
        <v>327</v>
      </c>
      <c r="D38" s="111"/>
      <c r="E38" s="17" t="s">
        <v>269</v>
      </c>
      <c r="F38" s="18"/>
      <c r="G38" s="18"/>
    </row>
    <row r="39" spans="2:7" ht="12.75">
      <c r="B39" s="11"/>
      <c r="C39" s="26" t="s">
        <v>329</v>
      </c>
      <c r="D39" s="114"/>
      <c r="E39" s="17" t="s">
        <v>270</v>
      </c>
      <c r="F39" s="18">
        <f>F40</f>
        <v>0</v>
      </c>
      <c r="G39" s="18">
        <f>G40</f>
        <v>0</v>
      </c>
    </row>
    <row r="40" spans="2:7" ht="12.75">
      <c r="B40" s="11">
        <v>739</v>
      </c>
      <c r="C40" s="19" t="s">
        <v>330</v>
      </c>
      <c r="D40" s="100"/>
      <c r="E40" s="17" t="s">
        <v>271</v>
      </c>
      <c r="F40" s="18"/>
      <c r="G40" s="18">
        <v>0</v>
      </c>
    </row>
    <row r="41" spans="2:7" ht="12.75">
      <c r="B41" s="11"/>
      <c r="C41" s="14" t="s">
        <v>331</v>
      </c>
      <c r="D41" s="110"/>
      <c r="E41" s="17" t="s">
        <v>272</v>
      </c>
      <c r="F41" s="18">
        <f>F42+F43</f>
        <v>0</v>
      </c>
      <c r="G41" s="18">
        <f>G42+G43</f>
        <v>0</v>
      </c>
    </row>
    <row r="42" spans="2:7" ht="12.75">
      <c r="B42" s="11">
        <v>630</v>
      </c>
      <c r="C42" s="19" t="s">
        <v>274</v>
      </c>
      <c r="D42" s="100"/>
      <c r="E42" s="17" t="s">
        <v>273</v>
      </c>
      <c r="F42" s="18"/>
      <c r="G42" s="18"/>
    </row>
    <row r="43" spans="2:7" ht="12.75">
      <c r="B43" s="11">
        <v>631</v>
      </c>
      <c r="C43" s="21" t="s">
        <v>276</v>
      </c>
      <c r="D43" s="27"/>
      <c r="E43" s="17" t="s">
        <v>275</v>
      </c>
      <c r="F43" s="18"/>
      <c r="G43" s="18"/>
    </row>
    <row r="44" spans="2:7" ht="12.75">
      <c r="B44" s="11"/>
      <c r="C44" s="14" t="s">
        <v>332</v>
      </c>
      <c r="D44" s="110"/>
      <c r="E44" s="17"/>
      <c r="F44" s="18"/>
      <c r="G44" s="18"/>
    </row>
    <row r="45" spans="2:7" ht="12.75">
      <c r="B45" s="11"/>
      <c r="C45" s="19" t="s">
        <v>333</v>
      </c>
      <c r="D45" s="100"/>
      <c r="E45" s="17" t="s">
        <v>277</v>
      </c>
      <c r="F45" s="18">
        <v>0</v>
      </c>
      <c r="G45" s="18">
        <v>0</v>
      </c>
    </row>
    <row r="46" spans="2:7" ht="12.75">
      <c r="B46" s="27"/>
      <c r="C46" s="19" t="s">
        <v>334</v>
      </c>
      <c r="D46" s="100"/>
      <c r="E46" s="17" t="s">
        <v>278</v>
      </c>
      <c r="F46" s="18">
        <f>(F15+F20-F26-F33+F39-F41)*-1</f>
        <v>2945</v>
      </c>
      <c r="G46" s="18">
        <f>(G15+G20-G26-G33+G39-G41)*-1</f>
        <v>13083</v>
      </c>
    </row>
    <row r="47" spans="2:7" ht="12.75">
      <c r="B47" s="11"/>
      <c r="C47" s="26" t="s">
        <v>335</v>
      </c>
      <c r="D47" s="114"/>
      <c r="E47" s="17"/>
      <c r="F47" s="28"/>
      <c r="G47" s="28"/>
    </row>
    <row r="48" spans="2:7" ht="12.75">
      <c r="B48" s="11"/>
      <c r="C48" s="21" t="s">
        <v>336</v>
      </c>
      <c r="D48" s="27">
        <v>3</v>
      </c>
      <c r="E48" s="17" t="s">
        <v>279</v>
      </c>
      <c r="F48" s="28">
        <f>F49+F50+F51+F52+F53+F54</f>
        <v>30363</v>
      </c>
      <c r="G48" s="28">
        <f>G49+G50+G51+G52+G53+G54</f>
        <v>7808</v>
      </c>
    </row>
    <row r="49" spans="2:7" ht="22.5">
      <c r="B49" s="11">
        <v>720</v>
      </c>
      <c r="C49" s="21" t="s">
        <v>337</v>
      </c>
      <c r="D49" s="27"/>
      <c r="E49" s="17" t="s">
        <v>280</v>
      </c>
      <c r="F49" s="18">
        <v>30180</v>
      </c>
      <c r="G49" s="18">
        <v>7808</v>
      </c>
    </row>
    <row r="50" spans="2:7" ht="22.5">
      <c r="B50" s="11">
        <v>721</v>
      </c>
      <c r="C50" s="21" t="s">
        <v>338</v>
      </c>
      <c r="D50" s="27"/>
      <c r="E50" s="17" t="s">
        <v>281</v>
      </c>
      <c r="F50" s="18"/>
      <c r="G50" s="18"/>
    </row>
    <row r="51" spans="2:7" ht="12.75">
      <c r="B51" s="11">
        <v>722</v>
      </c>
      <c r="C51" s="29" t="s">
        <v>339</v>
      </c>
      <c r="D51" s="115"/>
      <c r="E51" s="17" t="s">
        <v>282</v>
      </c>
      <c r="F51" s="18"/>
      <c r="G51" s="18"/>
    </row>
    <row r="52" spans="2:7" ht="12.75">
      <c r="B52" s="27">
        <v>723</v>
      </c>
      <c r="C52" s="29" t="s">
        <v>340</v>
      </c>
      <c r="D52" s="115"/>
      <c r="E52" s="17" t="s">
        <v>283</v>
      </c>
      <c r="F52" s="18"/>
      <c r="G52" s="18"/>
    </row>
    <row r="53" spans="2:7" ht="22.5">
      <c r="B53" s="36">
        <v>727725.726</v>
      </c>
      <c r="C53" s="29" t="s">
        <v>341</v>
      </c>
      <c r="D53" s="115"/>
      <c r="E53" s="17" t="s">
        <v>284</v>
      </c>
      <c r="F53" s="18">
        <v>183</v>
      </c>
      <c r="G53" s="18">
        <v>0</v>
      </c>
    </row>
    <row r="54" spans="2:7" ht="12.75">
      <c r="B54" s="11">
        <v>729</v>
      </c>
      <c r="C54" s="19" t="s">
        <v>291</v>
      </c>
      <c r="D54" s="100"/>
      <c r="E54" s="17" t="s">
        <v>285</v>
      </c>
      <c r="F54" s="18"/>
      <c r="G54" s="18"/>
    </row>
    <row r="55" spans="2:7" ht="12.75">
      <c r="B55" s="11"/>
      <c r="C55" s="26" t="s">
        <v>342</v>
      </c>
      <c r="D55" s="114"/>
      <c r="E55" s="17" t="s">
        <v>286</v>
      </c>
      <c r="F55" s="18">
        <f>F56+F57+F58+F59+F60+F61+F62</f>
        <v>29203</v>
      </c>
      <c r="G55" s="18">
        <f>G56+G57+G58+G59+G60+G61+G62</f>
        <v>9797</v>
      </c>
    </row>
    <row r="56" spans="2:7" ht="22.5">
      <c r="B56" s="11">
        <v>620</v>
      </c>
      <c r="C56" s="21" t="s">
        <v>337</v>
      </c>
      <c r="D56" s="27">
        <v>4</v>
      </c>
      <c r="E56" s="17" t="s">
        <v>287</v>
      </c>
      <c r="F56" s="18">
        <v>29203</v>
      </c>
      <c r="G56" s="18">
        <v>9797</v>
      </c>
    </row>
    <row r="57" spans="2:7" ht="22.5">
      <c r="B57" s="27">
        <v>621</v>
      </c>
      <c r="C57" s="21" t="s">
        <v>338</v>
      </c>
      <c r="D57" s="27"/>
      <c r="E57" s="17" t="s">
        <v>288</v>
      </c>
      <c r="F57" s="18"/>
      <c r="G57" s="18"/>
    </row>
    <row r="58" spans="2:7" ht="12.75">
      <c r="B58" s="11">
        <v>622</v>
      </c>
      <c r="C58" s="29" t="s">
        <v>339</v>
      </c>
      <c r="D58" s="115"/>
      <c r="E58" s="17" t="s">
        <v>289</v>
      </c>
      <c r="F58" s="18"/>
      <c r="G58" s="18"/>
    </row>
    <row r="59" spans="2:7" ht="12.75">
      <c r="B59" s="11">
        <v>623</v>
      </c>
      <c r="C59" s="29" t="s">
        <v>297</v>
      </c>
      <c r="D59" s="115"/>
      <c r="E59" s="17" t="s">
        <v>290</v>
      </c>
      <c r="F59" s="18"/>
      <c r="G59" s="18"/>
    </row>
    <row r="60" spans="2:7" ht="12.75">
      <c r="B60" s="11">
        <v>624.625</v>
      </c>
      <c r="C60" s="29" t="s">
        <v>343</v>
      </c>
      <c r="D60" s="115"/>
      <c r="E60" s="17" t="s">
        <v>292</v>
      </c>
      <c r="F60" s="18"/>
      <c r="G60" s="18"/>
    </row>
    <row r="61" spans="2:7" ht="22.5">
      <c r="B61" s="11">
        <v>628</v>
      </c>
      <c r="C61" s="29" t="s">
        <v>344</v>
      </c>
      <c r="D61" s="115"/>
      <c r="E61" s="17" t="s">
        <v>293</v>
      </c>
      <c r="F61" s="18"/>
      <c r="G61" s="18"/>
    </row>
    <row r="62" spans="2:7" ht="12.75">
      <c r="B62" s="11">
        <v>629</v>
      </c>
      <c r="C62" s="29" t="s">
        <v>345</v>
      </c>
      <c r="D62" s="115"/>
      <c r="E62" s="17" t="s">
        <v>294</v>
      </c>
      <c r="F62" s="18"/>
      <c r="G62" s="18"/>
    </row>
    <row r="63" spans="2:7" ht="22.5">
      <c r="B63" s="27"/>
      <c r="C63" s="26" t="s">
        <v>346</v>
      </c>
      <c r="D63" s="114"/>
      <c r="E63" s="17"/>
      <c r="F63" s="18"/>
      <c r="G63" s="18"/>
    </row>
    <row r="64" spans="2:7" ht="12.75">
      <c r="B64" s="11"/>
      <c r="C64" s="29" t="s">
        <v>349</v>
      </c>
      <c r="D64" s="115"/>
      <c r="E64" s="17" t="s">
        <v>295</v>
      </c>
      <c r="F64" s="18">
        <f>F48-F55</f>
        <v>1160</v>
      </c>
      <c r="G64" s="18">
        <v>0</v>
      </c>
    </row>
    <row r="65" spans="2:7" ht="12.75">
      <c r="B65" s="11"/>
      <c r="C65" s="26" t="s">
        <v>350</v>
      </c>
      <c r="D65" s="114"/>
      <c r="E65" s="17" t="s">
        <v>296</v>
      </c>
      <c r="F65" s="18">
        <f>F47+F63</f>
        <v>0</v>
      </c>
      <c r="G65" s="18">
        <f>G55-G48</f>
        <v>1989</v>
      </c>
    </row>
    <row r="66" spans="2:7" ht="12.75">
      <c r="B66" s="11"/>
      <c r="C66" s="29" t="s">
        <v>347</v>
      </c>
      <c r="D66" s="115"/>
      <c r="E66" s="17"/>
      <c r="F66" s="18"/>
      <c r="G66" s="18"/>
    </row>
    <row r="67" spans="2:7" ht="12.75">
      <c r="B67" s="11"/>
      <c r="C67" s="29" t="s">
        <v>348</v>
      </c>
      <c r="D67" s="115"/>
      <c r="E67" s="17" t="s">
        <v>298</v>
      </c>
      <c r="F67" s="18">
        <v>0</v>
      </c>
      <c r="G67" s="18"/>
    </row>
    <row r="68" spans="2:7" ht="12.75">
      <c r="B68" s="11"/>
      <c r="C68" s="29" t="s">
        <v>351</v>
      </c>
      <c r="D68" s="115"/>
      <c r="E68" s="17" t="s">
        <v>299</v>
      </c>
      <c r="F68" s="18">
        <f>F46-F64</f>
        <v>1785</v>
      </c>
      <c r="G68" s="18">
        <f>G46+G65</f>
        <v>15072</v>
      </c>
    </row>
    <row r="69" spans="2:7" ht="12.75">
      <c r="B69" s="11"/>
      <c r="C69" s="29" t="s">
        <v>352</v>
      </c>
      <c r="D69" s="115"/>
      <c r="E69" s="17" t="s">
        <v>300</v>
      </c>
      <c r="F69" s="18">
        <v>0</v>
      </c>
      <c r="G69" s="18">
        <v>0</v>
      </c>
    </row>
    <row r="70" spans="2:8" ht="12.75">
      <c r="B70" s="11">
        <v>821</v>
      </c>
      <c r="C70" s="29" t="s">
        <v>353</v>
      </c>
      <c r="D70" s="115"/>
      <c r="E70" s="17" t="s">
        <v>301</v>
      </c>
      <c r="F70" s="18">
        <v>0</v>
      </c>
      <c r="G70" s="18">
        <v>0</v>
      </c>
      <c r="H70" s="10"/>
    </row>
    <row r="71" spans="2:8" ht="12.75">
      <c r="B71" s="11">
        <v>822</v>
      </c>
      <c r="C71" s="29" t="s">
        <v>354</v>
      </c>
      <c r="D71" s="115"/>
      <c r="E71" s="17" t="s">
        <v>302</v>
      </c>
      <c r="F71" s="18">
        <v>0</v>
      </c>
      <c r="G71" s="18">
        <v>0</v>
      </c>
      <c r="H71" s="10"/>
    </row>
    <row r="72" spans="2:8" ht="12.75">
      <c r="B72" s="11"/>
      <c r="C72" s="29" t="s">
        <v>355</v>
      </c>
      <c r="D72" s="115"/>
      <c r="E72" s="17"/>
      <c r="F72" s="18"/>
      <c r="G72" s="18"/>
      <c r="H72" s="10"/>
    </row>
    <row r="73" spans="2:8" ht="12.75">
      <c r="B73" s="11"/>
      <c r="C73" s="29" t="s">
        <v>356</v>
      </c>
      <c r="D73" s="115"/>
      <c r="E73" s="17" t="s">
        <v>303</v>
      </c>
      <c r="F73" s="18">
        <f>0</f>
        <v>0</v>
      </c>
      <c r="G73" s="18">
        <v>0</v>
      </c>
      <c r="H73" s="10"/>
    </row>
    <row r="74" spans="2:8" ht="12.75">
      <c r="B74" s="11"/>
      <c r="C74" s="29" t="s">
        <v>394</v>
      </c>
      <c r="D74" s="115"/>
      <c r="E74" s="17" t="s">
        <v>304</v>
      </c>
      <c r="F74" s="18">
        <f>F68+F69</f>
        <v>1785</v>
      </c>
      <c r="G74" s="18">
        <f>G68-G69</f>
        <v>15072</v>
      </c>
      <c r="H74" s="10"/>
    </row>
    <row r="75" spans="2:7" ht="12.75">
      <c r="B75" s="11"/>
      <c r="C75" s="29"/>
      <c r="D75" s="115"/>
      <c r="E75" s="17"/>
      <c r="F75" s="18"/>
      <c r="G75" s="18"/>
    </row>
    <row r="76" spans="2:7" ht="12.75">
      <c r="B76" s="11"/>
      <c r="C76" s="29" t="s">
        <v>357</v>
      </c>
      <c r="D76" s="115"/>
      <c r="E76" s="17"/>
      <c r="F76" s="18"/>
      <c r="G76" s="18"/>
    </row>
    <row r="77" spans="2:7" ht="12.75">
      <c r="B77" s="11"/>
      <c r="C77" s="29" t="s">
        <v>358</v>
      </c>
      <c r="D77" s="115"/>
      <c r="E77" s="17" t="s">
        <v>305</v>
      </c>
      <c r="F77" s="18">
        <v>-15017</v>
      </c>
      <c r="G77" s="18">
        <f>G83</f>
        <v>574</v>
      </c>
    </row>
    <row r="78" spans="2:7" ht="22.5">
      <c r="B78" s="11"/>
      <c r="C78" s="29" t="s">
        <v>359</v>
      </c>
      <c r="D78" s="115"/>
      <c r="E78" s="17" t="s">
        <v>360</v>
      </c>
      <c r="F78" s="18">
        <v>0</v>
      </c>
      <c r="G78" s="18">
        <v>0</v>
      </c>
    </row>
    <row r="79" spans="2:7" ht="33.75">
      <c r="B79" s="11" t="s">
        <v>362</v>
      </c>
      <c r="C79" s="29" t="s">
        <v>376</v>
      </c>
      <c r="D79" s="115"/>
      <c r="E79" s="17" t="s">
        <v>361</v>
      </c>
      <c r="F79" s="18"/>
      <c r="G79" s="18"/>
    </row>
    <row r="80" spans="2:7" ht="22.5">
      <c r="B80" s="11" t="s">
        <v>367</v>
      </c>
      <c r="C80" s="29" t="s">
        <v>377</v>
      </c>
      <c r="D80" s="115"/>
      <c r="E80" s="17" t="s">
        <v>369</v>
      </c>
      <c r="F80" s="18"/>
      <c r="G80" s="18"/>
    </row>
    <row r="81" spans="2:7" ht="33.75">
      <c r="B81" s="11" t="s">
        <v>368</v>
      </c>
      <c r="C81" s="29" t="s">
        <v>378</v>
      </c>
      <c r="D81" s="115"/>
      <c r="E81" s="17" t="s">
        <v>370</v>
      </c>
      <c r="F81" s="18"/>
      <c r="G81" s="18"/>
    </row>
    <row r="82" spans="2:7" ht="22.5">
      <c r="B82" s="11" t="s">
        <v>363</v>
      </c>
      <c r="C82" s="29" t="s">
        <v>379</v>
      </c>
      <c r="D82" s="115"/>
      <c r="E82" s="17" t="s">
        <v>371</v>
      </c>
      <c r="F82" s="18"/>
      <c r="G82" s="18"/>
    </row>
    <row r="83" spans="2:7" ht="22.5">
      <c r="B83" s="11"/>
      <c r="C83" s="29" t="s">
        <v>366</v>
      </c>
      <c r="D83" s="115">
        <v>5</v>
      </c>
      <c r="E83" s="17" t="s">
        <v>372</v>
      </c>
      <c r="F83" s="18">
        <v>-15017</v>
      </c>
      <c r="G83" s="18">
        <f>G84</f>
        <v>574</v>
      </c>
    </row>
    <row r="84" spans="2:7" ht="33.75">
      <c r="B84" s="11" t="s">
        <v>365</v>
      </c>
      <c r="C84" s="29" t="s">
        <v>380</v>
      </c>
      <c r="D84" s="115"/>
      <c r="E84" s="17" t="s">
        <v>373</v>
      </c>
      <c r="F84" s="18">
        <v>-15017</v>
      </c>
      <c r="G84" s="18">
        <v>574</v>
      </c>
    </row>
    <row r="85" spans="2:7" ht="33.75">
      <c r="B85" s="11" t="s">
        <v>364</v>
      </c>
      <c r="C85" s="29" t="s">
        <v>381</v>
      </c>
      <c r="D85" s="115"/>
      <c r="E85" s="17" t="s">
        <v>374</v>
      </c>
      <c r="F85" s="18"/>
      <c r="G85" s="18"/>
    </row>
    <row r="86" spans="2:7" ht="22.5">
      <c r="B86" s="11" t="s">
        <v>363</v>
      </c>
      <c r="C86" s="29" t="s">
        <v>382</v>
      </c>
      <c r="D86" s="115"/>
      <c r="E86" s="17" t="s">
        <v>375</v>
      </c>
      <c r="F86" s="18"/>
      <c r="G86" s="18"/>
    </row>
    <row r="87" spans="2:7" ht="12.75">
      <c r="B87" s="11"/>
      <c r="C87" s="29" t="s">
        <v>383</v>
      </c>
      <c r="D87" s="115"/>
      <c r="E87" s="17"/>
      <c r="F87" s="18"/>
      <c r="G87" s="18"/>
    </row>
    <row r="88" spans="2:7" ht="12.75">
      <c r="B88" s="11"/>
      <c r="C88" s="29" t="s">
        <v>384</v>
      </c>
      <c r="D88" s="115"/>
      <c r="E88" s="17" t="s">
        <v>389</v>
      </c>
      <c r="F88" s="18"/>
      <c r="G88" s="18"/>
    </row>
    <row r="89" spans="2:7" ht="12.75">
      <c r="B89" s="11"/>
      <c r="C89" s="29" t="s">
        <v>385</v>
      </c>
      <c r="D89" s="115"/>
      <c r="E89" s="17" t="s">
        <v>390</v>
      </c>
      <c r="F89" s="18">
        <v>16802</v>
      </c>
      <c r="G89" s="18">
        <v>14498</v>
      </c>
    </row>
    <row r="90" spans="2:7" ht="12.75">
      <c r="B90" s="11"/>
      <c r="C90" s="29" t="s">
        <v>386</v>
      </c>
      <c r="D90" s="115"/>
      <c r="E90" s="17"/>
      <c r="F90" s="18"/>
      <c r="G90" s="18"/>
    </row>
    <row r="91" spans="2:7" ht="12.75">
      <c r="B91" s="11"/>
      <c r="C91" s="29" t="s">
        <v>387</v>
      </c>
      <c r="D91" s="115"/>
      <c r="E91" s="17" t="s">
        <v>391</v>
      </c>
      <c r="F91" s="18">
        <v>0</v>
      </c>
      <c r="G91" s="18">
        <v>0</v>
      </c>
    </row>
    <row r="92" spans="2:7" ht="12.75">
      <c r="B92" s="11"/>
      <c r="C92" s="29" t="s">
        <v>388</v>
      </c>
      <c r="D92" s="115"/>
      <c r="E92" s="17" t="s">
        <v>392</v>
      </c>
      <c r="F92" s="18">
        <v>0</v>
      </c>
      <c r="G92" s="18">
        <v>0</v>
      </c>
    </row>
    <row r="93" ht="12.75">
      <c r="G93" s="30"/>
    </row>
    <row r="94" spans="2:7" ht="12.75" customHeight="1">
      <c r="B94" s="10" t="s">
        <v>306</v>
      </c>
      <c r="C94" s="208" t="s">
        <v>498</v>
      </c>
      <c r="D94" s="208"/>
      <c r="E94" t="s">
        <v>493</v>
      </c>
      <c r="F94" s="210"/>
      <c r="G94" s="207"/>
    </row>
    <row r="95" spans="2:5" ht="12.75">
      <c r="B95" s="10" t="s">
        <v>500</v>
      </c>
      <c r="E95" t="s">
        <v>499</v>
      </c>
    </row>
    <row r="96" spans="6:7" ht="12.75">
      <c r="F96" s="32"/>
      <c r="G96" s="33"/>
    </row>
    <row r="97" spans="3:7" ht="12.75">
      <c r="C97" t="s">
        <v>309</v>
      </c>
      <c r="F97" s="34"/>
      <c r="G97" s="30"/>
    </row>
    <row r="100" ht="12.75">
      <c r="F100" t="s">
        <v>310</v>
      </c>
    </row>
  </sheetData>
  <sheetProtection/>
  <mergeCells count="3">
    <mergeCell ref="B8:G8"/>
    <mergeCell ref="B9:G9"/>
    <mergeCell ref="B10:G1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4"/>
  <sheetViews>
    <sheetView zoomScalePageLayoutView="0" workbookViewId="0" topLeftCell="A16">
      <selection activeCell="D42" sqref="D42"/>
    </sheetView>
  </sheetViews>
  <sheetFormatPr defaultColWidth="9.140625" defaultRowHeight="12.75"/>
  <cols>
    <col min="1" max="1" width="0.2890625" style="0" customWidth="1"/>
    <col min="2" max="2" width="6.8515625" style="0" customWidth="1"/>
    <col min="3" max="3" width="58.8515625" style="0" customWidth="1"/>
    <col min="4" max="4" width="6.00390625" style="0" customWidth="1"/>
    <col min="5" max="5" width="8.8515625" style="0" customWidth="1"/>
    <col min="6" max="6" width="9.140625" style="0" customWidth="1"/>
    <col min="7" max="7" width="14.28125" style="0" customWidth="1"/>
    <col min="8" max="8" width="14.421875" style="0" customWidth="1"/>
  </cols>
  <sheetData>
    <row r="1" spans="2:8" ht="12.75">
      <c r="B1" s="10" t="s">
        <v>226</v>
      </c>
      <c r="C1" s="10"/>
      <c r="H1" s="1"/>
    </row>
    <row r="2" spans="2:8" ht="12.75">
      <c r="B2" s="10" t="s">
        <v>227</v>
      </c>
      <c r="C2" s="10"/>
      <c r="H2" s="1"/>
    </row>
    <row r="3" spans="2:8" ht="12.75">
      <c r="B3" s="10" t="s">
        <v>228</v>
      </c>
      <c r="C3" s="10"/>
      <c r="H3" s="1"/>
    </row>
    <row r="4" spans="2:3" ht="12.75">
      <c r="B4" s="10" t="s">
        <v>229</v>
      </c>
      <c r="C4" s="10"/>
    </row>
    <row r="5" spans="2:3" ht="12.75">
      <c r="B5" s="10" t="s">
        <v>230</v>
      </c>
      <c r="C5" s="10"/>
    </row>
    <row r="6" spans="2:3" ht="12.75">
      <c r="B6" s="10" t="s">
        <v>231</v>
      </c>
      <c r="C6" s="10"/>
    </row>
    <row r="8" spans="2:6" ht="25.5" customHeight="1">
      <c r="B8" s="120" t="s">
        <v>395</v>
      </c>
      <c r="C8" s="120"/>
      <c r="D8" s="120"/>
      <c r="E8" s="120"/>
      <c r="F8" s="120"/>
    </row>
    <row r="9" spans="2:6" ht="12.75">
      <c r="B9" s="120" t="s">
        <v>491</v>
      </c>
      <c r="C9" s="120"/>
      <c r="D9" s="120"/>
      <c r="E9" s="120"/>
      <c r="F9" s="120"/>
    </row>
    <row r="10" ht="12.75">
      <c r="F10" s="10" t="s">
        <v>234</v>
      </c>
    </row>
    <row r="11" spans="2:6" ht="22.5">
      <c r="B11" s="11" t="s">
        <v>396</v>
      </c>
      <c r="C11" s="11" t="s">
        <v>236</v>
      </c>
      <c r="D11" s="11" t="s">
        <v>237</v>
      </c>
      <c r="E11" s="11" t="s">
        <v>238</v>
      </c>
      <c r="F11" s="11" t="s">
        <v>239</v>
      </c>
    </row>
    <row r="12" spans="2:6" ht="12.75">
      <c r="B12" s="12">
        <v>1</v>
      </c>
      <c r="C12" s="12">
        <v>2</v>
      </c>
      <c r="D12" s="12">
        <v>3</v>
      </c>
      <c r="E12" s="12">
        <v>4</v>
      </c>
      <c r="F12" s="12">
        <v>5</v>
      </c>
    </row>
    <row r="13" spans="2:6" ht="12.75">
      <c r="B13" s="12"/>
      <c r="C13" s="12"/>
      <c r="D13" s="12"/>
      <c r="E13" s="12"/>
      <c r="F13" s="12"/>
    </row>
    <row r="14" spans="2:6" ht="12.75">
      <c r="B14" s="12" t="s">
        <v>97</v>
      </c>
      <c r="C14" s="45" t="s">
        <v>406</v>
      </c>
      <c r="D14" s="12">
        <v>301</v>
      </c>
      <c r="E14" s="109">
        <v>1817252</v>
      </c>
      <c r="F14" s="109">
        <v>1647886</v>
      </c>
    </row>
    <row r="15" spans="2:6" ht="12.75">
      <c r="B15" s="12"/>
      <c r="C15" s="12"/>
      <c r="D15" s="12"/>
      <c r="E15" s="109"/>
      <c r="F15" s="109"/>
    </row>
    <row r="16" spans="2:6" ht="12.75">
      <c r="B16" s="12" t="s">
        <v>98</v>
      </c>
      <c r="C16" s="45" t="s">
        <v>407</v>
      </c>
      <c r="D16" s="12">
        <v>302</v>
      </c>
      <c r="E16" s="109">
        <v>-2775</v>
      </c>
      <c r="F16" s="109"/>
    </row>
    <row r="17" spans="2:6" ht="12.75">
      <c r="B17" s="12" t="s">
        <v>99</v>
      </c>
      <c r="C17" s="45" t="s">
        <v>408</v>
      </c>
      <c r="D17" s="12">
        <v>303</v>
      </c>
      <c r="E17" s="109"/>
      <c r="F17" s="109"/>
    </row>
    <row r="18" spans="2:6" ht="22.5">
      <c r="B18" s="12" t="s">
        <v>100</v>
      </c>
      <c r="C18" s="13" t="s">
        <v>409</v>
      </c>
      <c r="D18" s="12">
        <v>304</v>
      </c>
      <c r="E18" s="109">
        <f>E14+E16-E17</f>
        <v>1814477</v>
      </c>
      <c r="F18" s="109">
        <f>F14-F16-F17</f>
        <v>1647886</v>
      </c>
    </row>
    <row r="19" spans="2:6" ht="12.75">
      <c r="B19" s="12"/>
      <c r="C19" s="12"/>
      <c r="D19" s="12"/>
      <c r="E19" s="109"/>
      <c r="F19" s="109"/>
    </row>
    <row r="20" spans="2:6" ht="12.75">
      <c r="B20" s="12">
        <v>5</v>
      </c>
      <c r="C20" s="12" t="s">
        <v>410</v>
      </c>
      <c r="D20" s="12">
        <v>305</v>
      </c>
      <c r="E20" s="109">
        <v>-1785</v>
      </c>
      <c r="F20" s="109">
        <v>-15072</v>
      </c>
    </row>
    <row r="21" spans="2:6" ht="12.75">
      <c r="B21" s="12">
        <v>6</v>
      </c>
      <c r="C21" s="14" t="s">
        <v>411</v>
      </c>
      <c r="D21" s="12">
        <v>306</v>
      </c>
      <c r="E21" s="15">
        <v>-15017</v>
      </c>
      <c r="F21" s="15">
        <v>574</v>
      </c>
    </row>
    <row r="22" spans="2:6" ht="12.75">
      <c r="B22" s="12">
        <v>7</v>
      </c>
      <c r="C22" s="19" t="s">
        <v>412</v>
      </c>
      <c r="D22" s="12">
        <v>307</v>
      </c>
      <c r="E22" s="18">
        <f>E20+E21</f>
        <v>-16802</v>
      </c>
      <c r="F22" s="18">
        <f>F20+F21</f>
        <v>-14498</v>
      </c>
    </row>
    <row r="23" spans="2:6" ht="12.75">
      <c r="B23" s="12"/>
      <c r="C23" s="19"/>
      <c r="D23" s="12"/>
      <c r="E23" s="18"/>
      <c r="F23" s="18"/>
    </row>
    <row r="24" spans="2:6" ht="12.75">
      <c r="B24" s="12">
        <v>8</v>
      </c>
      <c r="C24" s="19" t="s">
        <v>397</v>
      </c>
      <c r="D24" s="12">
        <v>308</v>
      </c>
      <c r="E24" s="18">
        <v>0</v>
      </c>
      <c r="F24" s="18">
        <v>0</v>
      </c>
    </row>
    <row r="25" spans="2:6" ht="12.75">
      <c r="B25" s="12">
        <v>9</v>
      </c>
      <c r="C25" s="19" t="s">
        <v>398</v>
      </c>
      <c r="D25" s="12">
        <v>309</v>
      </c>
      <c r="E25" s="18">
        <v>0</v>
      </c>
      <c r="F25" s="18">
        <v>0</v>
      </c>
    </row>
    <row r="26" spans="2:6" ht="12.75">
      <c r="B26" s="12">
        <v>10</v>
      </c>
      <c r="C26" s="19" t="s">
        <v>399</v>
      </c>
      <c r="D26" s="12">
        <v>310</v>
      </c>
      <c r="E26" s="18">
        <v>0</v>
      </c>
      <c r="F26" s="18"/>
    </row>
    <row r="27" spans="2:6" ht="12.75">
      <c r="B27" s="12">
        <v>11</v>
      </c>
      <c r="C27" s="19" t="s">
        <v>400</v>
      </c>
      <c r="D27" s="12">
        <v>311</v>
      </c>
      <c r="E27" s="18">
        <v>0</v>
      </c>
      <c r="F27" s="18">
        <f>F28-F29</f>
        <v>0</v>
      </c>
    </row>
    <row r="28" spans="2:6" ht="12.75">
      <c r="B28" s="12">
        <v>12</v>
      </c>
      <c r="C28" s="19" t="s">
        <v>413</v>
      </c>
      <c r="D28" s="12">
        <v>312</v>
      </c>
      <c r="E28" s="18">
        <v>0</v>
      </c>
      <c r="F28" s="18">
        <v>0</v>
      </c>
    </row>
    <row r="29" spans="2:6" ht="12.75">
      <c r="B29" s="12">
        <v>13</v>
      </c>
      <c r="C29" s="19" t="s">
        <v>414</v>
      </c>
      <c r="D29" s="12">
        <v>313</v>
      </c>
      <c r="E29" s="18">
        <v>0</v>
      </c>
      <c r="F29" s="18">
        <v>0</v>
      </c>
    </row>
    <row r="30" spans="2:6" ht="12.75">
      <c r="B30" s="12"/>
      <c r="C30" s="38"/>
      <c r="D30" s="12"/>
      <c r="E30" s="18">
        <v>0</v>
      </c>
      <c r="F30" s="18">
        <v>0</v>
      </c>
    </row>
    <row r="31" spans="2:6" ht="12.75">
      <c r="B31" s="12">
        <v>14</v>
      </c>
      <c r="C31" s="19" t="s">
        <v>415</v>
      </c>
      <c r="D31" s="12">
        <v>314</v>
      </c>
      <c r="E31" s="18">
        <f>E18+E22</f>
        <v>1797675</v>
      </c>
      <c r="F31" s="18">
        <f>F18+F22</f>
        <v>1633388</v>
      </c>
    </row>
    <row r="32" spans="2:6" ht="12.75">
      <c r="B32" s="12"/>
      <c r="C32" s="39"/>
      <c r="D32" s="12"/>
      <c r="E32" s="18"/>
      <c r="F32" s="18"/>
    </row>
    <row r="33" spans="2:7" ht="12.75">
      <c r="B33" s="12"/>
      <c r="C33" s="14" t="s">
        <v>401</v>
      </c>
      <c r="D33" s="12"/>
      <c r="E33" s="18"/>
      <c r="F33" s="18"/>
      <c r="G33" s="10"/>
    </row>
    <row r="34" spans="2:7" ht="12.75">
      <c r="B34" s="12">
        <v>15</v>
      </c>
      <c r="C34" s="19" t="s">
        <v>416</v>
      </c>
      <c r="D34" s="12">
        <v>315</v>
      </c>
      <c r="E34" s="18">
        <v>2548232</v>
      </c>
      <c r="F34" s="18">
        <v>2548232</v>
      </c>
      <c r="G34" s="10"/>
    </row>
    <row r="35" spans="2:6" ht="12.75">
      <c r="B35" s="12">
        <v>16</v>
      </c>
      <c r="C35" s="19" t="s">
        <v>403</v>
      </c>
      <c r="D35" s="12">
        <v>316</v>
      </c>
      <c r="E35" s="18"/>
      <c r="F35" s="18"/>
    </row>
    <row r="36" spans="2:8" ht="12.75">
      <c r="B36" s="12">
        <v>17</v>
      </c>
      <c r="C36" s="19" t="s">
        <v>404</v>
      </c>
      <c r="D36" s="12">
        <v>317</v>
      </c>
      <c r="E36" s="18"/>
      <c r="F36" s="18"/>
      <c r="H36" s="59"/>
    </row>
    <row r="37" spans="2:6" ht="12.75">
      <c r="B37" s="12">
        <v>18</v>
      </c>
      <c r="C37" s="21" t="s">
        <v>405</v>
      </c>
      <c r="D37" s="12">
        <v>318</v>
      </c>
      <c r="E37" s="18">
        <v>2548232</v>
      </c>
      <c r="F37" s="18">
        <v>2548232</v>
      </c>
    </row>
    <row r="38" spans="2:6" ht="12.75">
      <c r="B38" s="40"/>
      <c r="C38" s="41"/>
      <c r="D38" s="42"/>
      <c r="E38" s="41"/>
      <c r="F38" s="41"/>
    </row>
    <row r="39" spans="2:6" ht="12.75">
      <c r="B39" s="40"/>
      <c r="C39" s="41"/>
      <c r="D39" s="42"/>
      <c r="E39" s="106"/>
      <c r="F39" s="106"/>
    </row>
    <row r="40" spans="2:6" ht="12.75" customHeight="1">
      <c r="B40" s="43" t="s">
        <v>306</v>
      </c>
      <c r="C40" s="208" t="s">
        <v>307</v>
      </c>
      <c r="D40" s="209" t="s">
        <v>493</v>
      </c>
      <c r="E40" s="209"/>
      <c r="F40" s="209"/>
    </row>
    <row r="41" spans="2:6" ht="12.75">
      <c r="B41" s="10" t="s">
        <v>492</v>
      </c>
      <c r="D41" s="209" t="s">
        <v>494</v>
      </c>
      <c r="E41" s="209"/>
      <c r="F41" s="209"/>
    </row>
    <row r="42" spans="3:6" ht="12.75">
      <c r="C42" s="44"/>
      <c r="E42" s="32"/>
      <c r="F42" s="33"/>
    </row>
    <row r="43" spans="2:6" ht="12.75">
      <c r="B43" s="40"/>
      <c r="C43" s="41"/>
      <c r="D43" s="42"/>
      <c r="E43" s="41"/>
      <c r="F43" s="41"/>
    </row>
    <row r="44" spans="2:6" ht="12.75">
      <c r="B44" s="40"/>
      <c r="C44" s="41"/>
      <c r="D44" s="42"/>
      <c r="E44" s="41"/>
      <c r="F44" s="41"/>
    </row>
  </sheetData>
  <sheetProtection/>
  <mergeCells count="2">
    <mergeCell ref="B8:F8"/>
    <mergeCell ref="B9:F9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60"/>
  <sheetViews>
    <sheetView zoomScalePageLayoutView="0" workbookViewId="0" topLeftCell="B34">
      <selection activeCell="C55" sqref="C55"/>
    </sheetView>
  </sheetViews>
  <sheetFormatPr defaultColWidth="9.140625" defaultRowHeight="12.75"/>
  <cols>
    <col min="1" max="1" width="0.9921875" style="0" hidden="1" customWidth="1"/>
    <col min="2" max="2" width="4.57421875" style="0" customWidth="1"/>
    <col min="3" max="3" width="53.140625" style="0" customWidth="1"/>
    <col min="4" max="4" width="5.57421875" style="0" customWidth="1"/>
    <col min="5" max="5" width="7.00390625" style="0" customWidth="1"/>
    <col min="6" max="6" width="5.421875" style="0" customWidth="1"/>
    <col min="7" max="7" width="9.28125" style="0" customWidth="1"/>
    <col min="8" max="8" width="9.57421875" style="0" customWidth="1"/>
  </cols>
  <sheetData>
    <row r="2" spans="2:5" ht="12.75">
      <c r="B2" s="10" t="s">
        <v>226</v>
      </c>
      <c r="C2" s="10"/>
      <c r="D2" s="10"/>
      <c r="E2" s="10"/>
    </row>
    <row r="3" spans="2:5" ht="12.75">
      <c r="B3" s="10" t="s">
        <v>227</v>
      </c>
      <c r="C3" s="10"/>
      <c r="D3" s="10"/>
      <c r="E3" s="10"/>
    </row>
    <row r="4" spans="2:5" ht="12.75">
      <c r="B4" s="10" t="s">
        <v>228</v>
      </c>
      <c r="C4" s="10"/>
      <c r="D4" s="10"/>
      <c r="E4" s="10"/>
    </row>
    <row r="5" spans="2:5" ht="12.75">
      <c r="B5" s="10" t="s">
        <v>229</v>
      </c>
      <c r="C5" s="10"/>
      <c r="D5" s="10"/>
      <c r="E5" s="10"/>
    </row>
    <row r="6" spans="2:5" ht="12.75">
      <c r="B6" s="10" t="s">
        <v>230</v>
      </c>
      <c r="C6" s="10"/>
      <c r="D6" s="10"/>
      <c r="E6" s="10"/>
    </row>
    <row r="7" spans="2:5" ht="12.75">
      <c r="B7" s="10" t="s">
        <v>231</v>
      </c>
      <c r="C7" s="10"/>
      <c r="D7" s="10"/>
      <c r="E7" s="10"/>
    </row>
    <row r="8" spans="3:5" ht="12.75">
      <c r="C8" s="46"/>
      <c r="D8" s="46"/>
      <c r="E8" s="46"/>
    </row>
    <row r="9" spans="2:8" ht="12.75">
      <c r="B9" s="120" t="s">
        <v>417</v>
      </c>
      <c r="C9" s="120"/>
      <c r="D9" s="120"/>
      <c r="E9" s="120"/>
      <c r="F9" s="120"/>
      <c r="G9" s="120"/>
      <c r="H9" s="120"/>
    </row>
    <row r="10" spans="2:8" ht="12.75">
      <c r="B10" s="121" t="s">
        <v>418</v>
      </c>
      <c r="C10" s="121"/>
      <c r="D10" s="121"/>
      <c r="E10" s="121"/>
      <c r="F10" s="121"/>
      <c r="G10" s="121"/>
      <c r="H10" s="121"/>
    </row>
    <row r="11" spans="2:8" ht="12.75">
      <c r="B11" s="127" t="s">
        <v>488</v>
      </c>
      <c r="C11" s="128"/>
      <c r="D11" s="128"/>
      <c r="E11" s="128"/>
      <c r="F11" s="128"/>
      <c r="G11" s="128"/>
      <c r="H11" s="128"/>
    </row>
    <row r="12" ht="12.75">
      <c r="H12" s="10"/>
    </row>
    <row r="13" spans="2:8" ht="12.75">
      <c r="B13" s="132" t="s">
        <v>428</v>
      </c>
      <c r="C13" s="134" t="s">
        <v>419</v>
      </c>
      <c r="D13" s="212" t="s">
        <v>425</v>
      </c>
      <c r="E13" s="130" t="s">
        <v>426</v>
      </c>
      <c r="F13" s="130" t="s">
        <v>237</v>
      </c>
      <c r="G13" s="136" t="s">
        <v>420</v>
      </c>
      <c r="H13" s="137"/>
    </row>
    <row r="14" spans="2:8" ht="22.5">
      <c r="B14" s="133"/>
      <c r="C14" s="134"/>
      <c r="D14" s="211"/>
      <c r="E14" s="131"/>
      <c r="F14" s="135"/>
      <c r="G14" s="47" t="s">
        <v>238</v>
      </c>
      <c r="H14" s="47" t="s">
        <v>239</v>
      </c>
    </row>
    <row r="15" spans="2:8" ht="12.75">
      <c r="B15" s="12">
        <v>1</v>
      </c>
      <c r="C15" s="12">
        <v>2</v>
      </c>
      <c r="D15" s="12">
        <v>3</v>
      </c>
      <c r="E15" s="12">
        <v>4</v>
      </c>
      <c r="F15" s="12">
        <v>5</v>
      </c>
      <c r="G15" s="12">
        <v>6</v>
      </c>
      <c r="H15" s="12">
        <v>7</v>
      </c>
    </row>
    <row r="16" spans="2:8" ht="14.25">
      <c r="B16" s="60" t="s">
        <v>97</v>
      </c>
      <c r="C16" s="26" t="s">
        <v>427</v>
      </c>
      <c r="D16" s="26"/>
      <c r="E16" s="26"/>
      <c r="F16" s="12"/>
      <c r="G16" s="15"/>
      <c r="H16" s="15"/>
    </row>
    <row r="17" spans="2:8" ht="17.25" customHeight="1">
      <c r="B17" s="12" t="s">
        <v>103</v>
      </c>
      <c r="C17" s="21" t="s">
        <v>429</v>
      </c>
      <c r="D17" s="21"/>
      <c r="E17" s="21" t="s">
        <v>431</v>
      </c>
      <c r="F17" s="12">
        <v>401</v>
      </c>
      <c r="G17" s="48">
        <v>0</v>
      </c>
      <c r="H17" s="48">
        <v>0</v>
      </c>
    </row>
    <row r="18" spans="2:8" ht="22.5">
      <c r="B18" s="12" t="s">
        <v>104</v>
      </c>
      <c r="C18" s="21" t="s">
        <v>434</v>
      </c>
      <c r="D18" s="21"/>
      <c r="E18" s="21" t="s">
        <v>432</v>
      </c>
      <c r="F18" s="12">
        <v>402</v>
      </c>
      <c r="G18" s="49">
        <v>0</v>
      </c>
      <c r="H18" s="49">
        <v>10231</v>
      </c>
    </row>
    <row r="19" spans="2:8" ht="22.5">
      <c r="B19" s="12" t="s">
        <v>106</v>
      </c>
      <c r="C19" s="21" t="s">
        <v>433</v>
      </c>
      <c r="D19" s="21"/>
      <c r="E19" s="21" t="s">
        <v>431</v>
      </c>
      <c r="F19" s="12">
        <v>403</v>
      </c>
      <c r="G19" s="49">
        <v>0</v>
      </c>
      <c r="H19" s="49"/>
    </row>
    <row r="20" spans="2:8" ht="22.5">
      <c r="B20" s="12" t="s">
        <v>107</v>
      </c>
      <c r="C20" s="21" t="s">
        <v>430</v>
      </c>
      <c r="D20" s="24"/>
      <c r="E20" s="24" t="s">
        <v>432</v>
      </c>
      <c r="F20" s="12">
        <v>404</v>
      </c>
      <c r="G20" s="49"/>
      <c r="H20" s="49"/>
    </row>
    <row r="21" spans="2:8" ht="12.75">
      <c r="B21" s="12" t="s">
        <v>108</v>
      </c>
      <c r="C21" s="21" t="s">
        <v>435</v>
      </c>
      <c r="D21" s="21"/>
      <c r="E21" s="21" t="s">
        <v>431</v>
      </c>
      <c r="F21" s="12">
        <v>405</v>
      </c>
      <c r="G21" s="49"/>
      <c r="H21" s="49"/>
    </row>
    <row r="22" spans="2:8" ht="22.5">
      <c r="B22" s="12" t="s">
        <v>109</v>
      </c>
      <c r="C22" s="21" t="s">
        <v>436</v>
      </c>
      <c r="D22" s="50"/>
      <c r="E22" s="50" t="s">
        <v>432</v>
      </c>
      <c r="F22" s="51">
        <v>406</v>
      </c>
      <c r="G22" s="52"/>
      <c r="H22" s="52"/>
    </row>
    <row r="23" spans="2:8" ht="12.75">
      <c r="B23" s="12" t="s">
        <v>110</v>
      </c>
      <c r="C23" s="21" t="s">
        <v>437</v>
      </c>
      <c r="D23" s="21"/>
      <c r="E23" s="21" t="s">
        <v>431</v>
      </c>
      <c r="F23" s="12">
        <v>407</v>
      </c>
      <c r="G23" s="49">
        <f>4473-851</f>
        <v>3622</v>
      </c>
      <c r="H23" s="49">
        <v>2905</v>
      </c>
    </row>
    <row r="24" spans="2:8" ht="12.75">
      <c r="B24" s="12" t="s">
        <v>111</v>
      </c>
      <c r="C24" s="21" t="s">
        <v>438</v>
      </c>
      <c r="D24" s="21"/>
      <c r="E24" s="21" t="s">
        <v>431</v>
      </c>
      <c r="F24" s="12">
        <v>408</v>
      </c>
      <c r="G24" s="49"/>
      <c r="H24" s="49">
        <v>3251</v>
      </c>
    </row>
    <row r="25" spans="2:8" ht="12.75">
      <c r="B25" s="12" t="s">
        <v>112</v>
      </c>
      <c r="C25" s="21" t="s">
        <v>439</v>
      </c>
      <c r="D25" s="21"/>
      <c r="E25" s="21" t="s">
        <v>432</v>
      </c>
      <c r="F25" s="12">
        <v>409</v>
      </c>
      <c r="G25" s="49"/>
      <c r="H25" s="49"/>
    </row>
    <row r="26" spans="2:8" ht="22.5">
      <c r="B26" s="12" t="s">
        <v>113</v>
      </c>
      <c r="C26" s="21" t="s">
        <v>440</v>
      </c>
      <c r="D26" s="21"/>
      <c r="E26" s="21" t="s">
        <v>432</v>
      </c>
      <c r="F26" s="12">
        <v>410</v>
      </c>
      <c r="G26" s="49"/>
      <c r="H26" s="49"/>
    </row>
    <row r="27" spans="2:8" ht="12.75">
      <c r="B27" s="12" t="s">
        <v>114</v>
      </c>
      <c r="C27" s="21" t="s">
        <v>441</v>
      </c>
      <c r="D27" s="21"/>
      <c r="E27" s="21" t="s">
        <v>432</v>
      </c>
      <c r="F27" s="12">
        <v>411</v>
      </c>
      <c r="G27" s="49">
        <v>659</v>
      </c>
      <c r="H27" s="49">
        <v>512</v>
      </c>
    </row>
    <row r="28" spans="2:8" ht="12.75">
      <c r="B28" s="12" t="s">
        <v>442</v>
      </c>
      <c r="C28" s="21" t="s">
        <v>443</v>
      </c>
      <c r="D28" s="21"/>
      <c r="E28" s="21" t="s">
        <v>432</v>
      </c>
      <c r="F28" s="12">
        <v>412</v>
      </c>
      <c r="G28" s="49">
        <v>2493</v>
      </c>
      <c r="H28" s="49"/>
    </row>
    <row r="29" spans="2:8" ht="12.75">
      <c r="B29" s="12" t="s">
        <v>115</v>
      </c>
      <c r="C29" s="21" t="s">
        <v>444</v>
      </c>
      <c r="D29" s="21"/>
      <c r="E29" s="21" t="s">
        <v>432</v>
      </c>
      <c r="F29" s="12">
        <v>413</v>
      </c>
      <c r="G29" s="49"/>
      <c r="H29" s="49"/>
    </row>
    <row r="30" spans="2:8" ht="12.75">
      <c r="B30" s="12" t="s">
        <v>116</v>
      </c>
      <c r="C30" s="21" t="s">
        <v>445</v>
      </c>
      <c r="D30" s="21"/>
      <c r="E30" s="21" t="s">
        <v>431</v>
      </c>
      <c r="F30" s="12">
        <v>414</v>
      </c>
      <c r="G30" s="49">
        <v>17336</v>
      </c>
      <c r="H30" s="49">
        <v>1879</v>
      </c>
    </row>
    <row r="31" spans="2:8" ht="12.75">
      <c r="B31" s="12" t="s">
        <v>117</v>
      </c>
      <c r="C31" s="21" t="s">
        <v>421</v>
      </c>
      <c r="D31" s="21"/>
      <c r="E31" s="21" t="s">
        <v>432</v>
      </c>
      <c r="F31" s="53">
        <v>415</v>
      </c>
      <c r="G31" s="49">
        <f>4189+94</f>
        <v>4283</v>
      </c>
      <c r="H31" s="49">
        <f>5225+3756</f>
        <v>8981</v>
      </c>
    </row>
    <row r="32" spans="2:8" ht="22.5">
      <c r="B32" s="12" t="s">
        <v>446</v>
      </c>
      <c r="C32" s="21" t="s">
        <v>447</v>
      </c>
      <c r="D32" s="21"/>
      <c r="E32" s="21" t="s">
        <v>448</v>
      </c>
      <c r="F32" s="12">
        <v>416</v>
      </c>
      <c r="G32" s="49">
        <f>+G17-G18+G19-G20+G21-G22+G23+G24-G25-G26-G27-G28-G29+G30-G31</f>
        <v>13523</v>
      </c>
      <c r="H32" s="49">
        <f>+H17-H18+H19-H20+H21-H22+H23+H24-H25-H26-H27-H28-H29+H30-H31</f>
        <v>-11689</v>
      </c>
    </row>
    <row r="33" spans="2:8" ht="14.25">
      <c r="B33" s="60">
        <v>2</v>
      </c>
      <c r="C33" s="21" t="s">
        <v>449</v>
      </c>
      <c r="D33" s="21"/>
      <c r="E33" s="21"/>
      <c r="F33" s="12"/>
      <c r="G33" s="49"/>
      <c r="H33" s="49"/>
    </row>
    <row r="34" spans="2:8" ht="12.75">
      <c r="B34" s="12" t="s">
        <v>102</v>
      </c>
      <c r="C34" s="21" t="s">
        <v>450</v>
      </c>
      <c r="D34" s="54"/>
      <c r="E34" s="54" t="s">
        <v>431</v>
      </c>
      <c r="F34" s="51">
        <v>417</v>
      </c>
      <c r="G34" s="52"/>
      <c r="H34" s="52"/>
    </row>
    <row r="35" spans="2:8" ht="12.75">
      <c r="B35" s="12" t="s">
        <v>101</v>
      </c>
      <c r="C35" s="55" t="s">
        <v>451</v>
      </c>
      <c r="D35" s="55"/>
      <c r="E35" s="55" t="s">
        <v>432</v>
      </c>
      <c r="F35" s="51">
        <v>418</v>
      </c>
      <c r="G35" s="52"/>
      <c r="H35" s="52"/>
    </row>
    <row r="36" spans="2:8" ht="12.75">
      <c r="B36" s="12" t="s">
        <v>105</v>
      </c>
      <c r="C36" s="54" t="s">
        <v>452</v>
      </c>
      <c r="D36" s="54"/>
      <c r="E36" s="54" t="s">
        <v>432</v>
      </c>
      <c r="F36" s="12">
        <v>419</v>
      </c>
      <c r="G36" s="56"/>
      <c r="H36" s="56"/>
    </row>
    <row r="37" spans="2:8" ht="22.5">
      <c r="B37" s="12" t="s">
        <v>118</v>
      </c>
      <c r="C37" s="21" t="s">
        <v>453</v>
      </c>
      <c r="D37" s="21"/>
      <c r="E37" s="21" t="s">
        <v>431</v>
      </c>
      <c r="F37" s="12">
        <v>420</v>
      </c>
      <c r="G37" s="49"/>
      <c r="H37" s="49"/>
    </row>
    <row r="38" spans="2:8" ht="22.5">
      <c r="B38" s="12" t="s">
        <v>119</v>
      </c>
      <c r="C38" s="21" t="s">
        <v>454</v>
      </c>
      <c r="D38" s="57"/>
      <c r="E38" s="21" t="s">
        <v>432</v>
      </c>
      <c r="F38" s="12">
        <v>421</v>
      </c>
      <c r="G38" s="49"/>
      <c r="H38" s="49"/>
    </row>
    <row r="39" spans="2:8" ht="12.75">
      <c r="B39" s="12" t="s">
        <v>120</v>
      </c>
      <c r="C39" s="24" t="s">
        <v>456</v>
      </c>
      <c r="D39" s="21"/>
      <c r="E39" s="21" t="s">
        <v>432</v>
      </c>
      <c r="F39" s="12">
        <v>422</v>
      </c>
      <c r="G39" s="48"/>
      <c r="H39" s="48"/>
    </row>
    <row r="40" spans="2:8" ht="12.75">
      <c r="B40" s="12" t="s">
        <v>121</v>
      </c>
      <c r="C40" s="21" t="s">
        <v>455</v>
      </c>
      <c r="D40" s="29"/>
      <c r="E40" s="29" t="s">
        <v>431</v>
      </c>
      <c r="F40" s="12">
        <v>423</v>
      </c>
      <c r="G40" s="58"/>
      <c r="H40" s="58"/>
    </row>
    <row r="41" spans="2:8" ht="12.75">
      <c r="B41" s="12" t="s">
        <v>122</v>
      </c>
      <c r="C41" s="21" t="s">
        <v>457</v>
      </c>
      <c r="D41" s="21"/>
      <c r="E41" s="21" t="s">
        <v>432</v>
      </c>
      <c r="F41" s="53">
        <v>424</v>
      </c>
      <c r="G41" s="49"/>
      <c r="H41" s="49"/>
    </row>
    <row r="42" spans="2:8" ht="12.75">
      <c r="B42" s="12" t="s">
        <v>123</v>
      </c>
      <c r="C42" s="21" t="s">
        <v>458</v>
      </c>
      <c r="D42" s="21"/>
      <c r="E42" s="21" t="s">
        <v>431</v>
      </c>
      <c r="F42" s="12">
        <v>425</v>
      </c>
      <c r="G42" s="49"/>
      <c r="H42" s="49"/>
    </row>
    <row r="43" spans="2:8" ht="12.75">
      <c r="B43" s="12" t="s">
        <v>124</v>
      </c>
      <c r="C43" s="24" t="s">
        <v>459</v>
      </c>
      <c r="D43" s="24"/>
      <c r="E43" s="24" t="s">
        <v>432</v>
      </c>
      <c r="F43" s="12">
        <v>426</v>
      </c>
      <c r="G43" s="49"/>
      <c r="H43" s="49"/>
    </row>
    <row r="44" spans="2:8" ht="12.75">
      <c r="B44" s="12" t="s">
        <v>460</v>
      </c>
      <c r="C44" s="21" t="s">
        <v>461</v>
      </c>
      <c r="D44" s="21"/>
      <c r="E44" s="21" t="s">
        <v>431</v>
      </c>
      <c r="F44" s="12">
        <v>427</v>
      </c>
      <c r="G44" s="49"/>
      <c r="H44" s="49"/>
    </row>
    <row r="45" spans="2:8" ht="12.75">
      <c r="B45" s="12" t="s">
        <v>462</v>
      </c>
      <c r="C45" s="21" t="s">
        <v>463</v>
      </c>
      <c r="D45" s="57"/>
      <c r="E45" s="21" t="s">
        <v>432</v>
      </c>
      <c r="F45" s="12">
        <v>428</v>
      </c>
      <c r="G45" s="49"/>
      <c r="H45" s="49"/>
    </row>
    <row r="46" spans="2:8" ht="22.5">
      <c r="B46" s="12" t="s">
        <v>464</v>
      </c>
      <c r="C46" s="29" t="s">
        <v>465</v>
      </c>
      <c r="D46" s="29"/>
      <c r="E46" s="29" t="s">
        <v>448</v>
      </c>
      <c r="F46" s="12">
        <v>429</v>
      </c>
      <c r="G46" s="49">
        <f>+G34-G35-G36+G37-G38-G39+G40-G41+G42-G43+G44-G45</f>
        <v>0</v>
      </c>
      <c r="H46" s="49">
        <f>+H34-H35-H36+H37-H38-H39+H40-H41+H42-H43+H44-H45</f>
        <v>0</v>
      </c>
    </row>
    <row r="47" spans="2:8" ht="12.75">
      <c r="B47" s="12"/>
      <c r="C47" s="29"/>
      <c r="D47" s="29"/>
      <c r="E47" s="29"/>
      <c r="F47" s="12"/>
      <c r="G47" s="49"/>
      <c r="H47" s="49"/>
    </row>
    <row r="48" spans="2:8" ht="22.5">
      <c r="B48" s="12">
        <v>3</v>
      </c>
      <c r="C48" s="26" t="s">
        <v>466</v>
      </c>
      <c r="D48" s="26"/>
      <c r="E48" s="26" t="s">
        <v>448</v>
      </c>
      <c r="F48" s="12">
        <v>430</v>
      </c>
      <c r="G48" s="48">
        <f>+G32+G46</f>
        <v>13523</v>
      </c>
      <c r="H48" s="48">
        <f>+H32+H46</f>
        <v>-11689</v>
      </c>
    </row>
    <row r="49" spans="2:8" ht="12.75">
      <c r="B49" s="12"/>
      <c r="C49" s="26"/>
      <c r="D49" s="26"/>
      <c r="E49" s="26"/>
      <c r="F49" s="12"/>
      <c r="G49" s="48"/>
      <c r="H49" s="48"/>
    </row>
    <row r="50" spans="2:8" ht="12.75">
      <c r="B50" s="12">
        <v>4</v>
      </c>
      <c r="C50" s="26" t="s">
        <v>467</v>
      </c>
      <c r="D50" s="26"/>
      <c r="E50" s="26" t="s">
        <v>448</v>
      </c>
      <c r="F50" s="12">
        <v>431</v>
      </c>
      <c r="G50" s="48">
        <v>235132</v>
      </c>
      <c r="H50" s="48">
        <v>339401</v>
      </c>
    </row>
    <row r="51" spans="2:8" ht="22.5">
      <c r="B51" s="12">
        <v>5</v>
      </c>
      <c r="C51" s="26" t="s">
        <v>468</v>
      </c>
      <c r="D51" s="26"/>
      <c r="E51" s="26" t="s">
        <v>469</v>
      </c>
      <c r="F51" s="53">
        <v>432</v>
      </c>
      <c r="G51" s="48"/>
      <c r="H51" s="48"/>
    </row>
    <row r="52" spans="2:11" ht="12.75">
      <c r="B52" s="12">
        <v>6</v>
      </c>
      <c r="C52" s="54" t="s">
        <v>470</v>
      </c>
      <c r="D52" s="54"/>
      <c r="E52" s="54" t="s">
        <v>471</v>
      </c>
      <c r="F52" s="12">
        <v>433</v>
      </c>
      <c r="G52" s="48">
        <f>+G48+G50+G51</f>
        <v>248655</v>
      </c>
      <c r="H52" s="48">
        <f>+H48+H50+H51</f>
        <v>327712</v>
      </c>
      <c r="K52" s="59"/>
    </row>
    <row r="53" spans="3:5" ht="12.75">
      <c r="C53" s="10"/>
      <c r="D53" s="10"/>
      <c r="E53" s="10"/>
    </row>
    <row r="54" spans="2:9" ht="12.75">
      <c r="B54" s="10"/>
      <c r="C54" s="129" t="s">
        <v>422</v>
      </c>
      <c r="D54" s="129"/>
      <c r="E54" s="129"/>
      <c r="F54" s="129"/>
      <c r="G54" s="125" t="s">
        <v>423</v>
      </c>
      <c r="H54" s="125"/>
      <c r="I54" s="10"/>
    </row>
    <row r="55" spans="2:9" ht="21.75" customHeight="1">
      <c r="B55" s="10"/>
      <c r="C55" s="10" t="s">
        <v>501</v>
      </c>
      <c r="D55" s="10"/>
      <c r="E55" s="10"/>
      <c r="F55" s="10" t="s">
        <v>424</v>
      </c>
      <c r="G55" s="126"/>
      <c r="H55" s="126"/>
      <c r="I55" s="10"/>
    </row>
    <row r="56" spans="7:9" ht="12.75">
      <c r="G56" s="32"/>
      <c r="H56" s="33"/>
      <c r="I56" s="10"/>
    </row>
    <row r="57" spans="7:9" ht="12.75">
      <c r="G57" s="34"/>
      <c r="H57" s="30"/>
      <c r="I57" s="10"/>
    </row>
    <row r="60" ht="12.75">
      <c r="G60" s="59"/>
    </row>
  </sheetData>
  <sheetProtection/>
  <mergeCells count="11">
    <mergeCell ref="D13:D14"/>
    <mergeCell ref="G54:H55"/>
    <mergeCell ref="B9:H9"/>
    <mergeCell ref="B10:H10"/>
    <mergeCell ref="B11:H11"/>
    <mergeCell ref="C54:F54"/>
    <mergeCell ref="E13:E14"/>
    <mergeCell ref="B13:B14"/>
    <mergeCell ref="C13:C14"/>
    <mergeCell ref="F13:F14"/>
    <mergeCell ref="G13:H1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33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0.13671875" style="0" customWidth="1"/>
    <col min="2" max="2" width="7.57421875" style="0" customWidth="1"/>
    <col min="3" max="3" width="57.140625" style="0" customWidth="1"/>
    <col min="4" max="4" width="5.7109375" style="0" customWidth="1"/>
    <col min="5" max="5" width="8.8515625" style="0" customWidth="1"/>
    <col min="6" max="6" width="10.8515625" style="0" customWidth="1"/>
  </cols>
  <sheetData>
    <row r="2" spans="2:3" ht="12.75">
      <c r="B2" s="10" t="s">
        <v>226</v>
      </c>
      <c r="C2" s="10"/>
    </row>
    <row r="3" spans="2:3" ht="12.75">
      <c r="B3" s="10" t="s">
        <v>227</v>
      </c>
      <c r="C3" s="10"/>
    </row>
    <row r="4" spans="2:3" ht="12.75" customHeight="1">
      <c r="B4" s="10" t="s">
        <v>228</v>
      </c>
      <c r="C4" s="10"/>
    </row>
    <row r="5" spans="2:3" ht="12.75">
      <c r="B5" s="10" t="s">
        <v>229</v>
      </c>
      <c r="C5" s="10"/>
    </row>
    <row r="6" spans="2:3" ht="12.75">
      <c r="B6" s="10" t="s">
        <v>230</v>
      </c>
      <c r="C6" s="10"/>
    </row>
    <row r="7" spans="2:3" ht="12.75">
      <c r="B7" s="10" t="s">
        <v>231</v>
      </c>
      <c r="C7" s="10"/>
    </row>
    <row r="9" spans="2:6" ht="25.5" customHeight="1">
      <c r="B9" s="120" t="s">
        <v>481</v>
      </c>
      <c r="C9" s="120"/>
      <c r="D9" s="120"/>
      <c r="E9" s="120"/>
      <c r="F9" s="120"/>
    </row>
    <row r="10" spans="2:6" ht="12.75">
      <c r="B10" s="120" t="s">
        <v>502</v>
      </c>
      <c r="C10" s="120"/>
      <c r="D10" s="120"/>
      <c r="E10" s="120"/>
      <c r="F10" s="120"/>
    </row>
    <row r="11" spans="3:5" ht="12.75">
      <c r="C11" s="138"/>
      <c r="D11" s="138"/>
      <c r="E11" s="138"/>
    </row>
    <row r="12" ht="12.75">
      <c r="F12" s="10" t="s">
        <v>234</v>
      </c>
    </row>
    <row r="13" spans="2:6" ht="22.5">
      <c r="B13" s="11" t="s">
        <v>396</v>
      </c>
      <c r="C13" s="11" t="s">
        <v>482</v>
      </c>
      <c r="D13" s="11" t="s">
        <v>237</v>
      </c>
      <c r="E13" s="11" t="s">
        <v>238</v>
      </c>
      <c r="F13" s="11" t="s">
        <v>239</v>
      </c>
    </row>
    <row r="14" spans="2:6" ht="12.75">
      <c r="B14" s="12">
        <v>1</v>
      </c>
      <c r="C14" s="12">
        <v>2</v>
      </c>
      <c r="D14" s="12">
        <v>3</v>
      </c>
      <c r="E14" s="12">
        <v>5</v>
      </c>
      <c r="F14" s="12">
        <v>6</v>
      </c>
    </row>
    <row r="15" spans="2:6" ht="12.75">
      <c r="B15" s="62" t="s">
        <v>125</v>
      </c>
      <c r="C15" s="14" t="s">
        <v>483</v>
      </c>
      <c r="D15" s="12">
        <v>501</v>
      </c>
      <c r="E15" s="63"/>
      <c r="F15" s="64"/>
    </row>
    <row r="16" spans="2:6" ht="12.75">
      <c r="B16" s="12">
        <v>1</v>
      </c>
      <c r="C16" s="19" t="s">
        <v>484</v>
      </c>
      <c r="D16" s="12">
        <v>502</v>
      </c>
      <c r="E16" s="18">
        <v>1817252</v>
      </c>
      <c r="F16" s="18">
        <v>1647886</v>
      </c>
    </row>
    <row r="17" spans="2:6" ht="12.75">
      <c r="B17" s="12">
        <v>2</v>
      </c>
      <c r="C17" s="19" t="s">
        <v>402</v>
      </c>
      <c r="D17" s="12">
        <v>503</v>
      </c>
      <c r="E17" s="18">
        <v>2548232</v>
      </c>
      <c r="F17" s="18">
        <v>2548232</v>
      </c>
    </row>
    <row r="18" spans="2:6" ht="12.75">
      <c r="B18" s="12">
        <v>3</v>
      </c>
      <c r="C18" s="21" t="s">
        <v>485</v>
      </c>
      <c r="D18" s="12">
        <v>504</v>
      </c>
      <c r="E18" s="65">
        <f>SUM(E16/E17)</f>
        <v>0.7131422884572519</v>
      </c>
      <c r="F18" s="65">
        <f>F16/F17</f>
        <v>0.6466781674510014</v>
      </c>
    </row>
    <row r="19" spans="2:6" ht="12.75">
      <c r="B19" s="66" t="s">
        <v>126</v>
      </c>
      <c r="C19" s="14" t="s">
        <v>486</v>
      </c>
      <c r="D19" s="12">
        <v>505</v>
      </c>
      <c r="E19" s="18"/>
      <c r="F19" s="18"/>
    </row>
    <row r="20" spans="2:6" ht="12.75">
      <c r="B20" s="67">
        <v>1</v>
      </c>
      <c r="C20" s="21" t="s">
        <v>487</v>
      </c>
      <c r="D20" s="12">
        <v>506</v>
      </c>
      <c r="E20" s="18">
        <v>1797675</v>
      </c>
      <c r="F20" s="18">
        <v>1633388</v>
      </c>
    </row>
    <row r="21" spans="2:6" ht="12.75">
      <c r="B21" s="67">
        <v>2</v>
      </c>
      <c r="C21" s="37" t="s">
        <v>405</v>
      </c>
      <c r="D21" s="12">
        <v>507</v>
      </c>
      <c r="E21" s="18">
        <v>2548232</v>
      </c>
      <c r="F21" s="18">
        <v>2548232</v>
      </c>
    </row>
    <row r="22" spans="2:6" ht="12.75">
      <c r="B22" s="67">
        <v>3</v>
      </c>
      <c r="C22" s="19" t="s">
        <v>0</v>
      </c>
      <c r="D22" s="12">
        <v>508</v>
      </c>
      <c r="E22" s="65">
        <f>SUM(E20/E21)</f>
        <v>0.7054597069654568</v>
      </c>
      <c r="F22" s="65">
        <f>F20/F21</f>
        <v>0.640988732580079</v>
      </c>
    </row>
    <row r="23" spans="2:6" ht="12.75">
      <c r="B23" s="66" t="s">
        <v>127</v>
      </c>
      <c r="C23" s="14" t="s">
        <v>1</v>
      </c>
      <c r="D23" s="12">
        <v>509</v>
      </c>
      <c r="E23" s="18"/>
      <c r="F23" s="18"/>
    </row>
    <row r="24" spans="2:6" ht="12.75">
      <c r="B24" s="67">
        <v>1</v>
      </c>
      <c r="C24" s="19" t="s">
        <v>2</v>
      </c>
      <c r="D24" s="12">
        <v>510</v>
      </c>
      <c r="E24" s="65">
        <v>0.02</v>
      </c>
      <c r="F24" s="65">
        <v>0.06</v>
      </c>
    </row>
    <row r="25" spans="2:6" ht="12.75">
      <c r="B25" s="67">
        <v>2</v>
      </c>
      <c r="C25" s="19" t="s">
        <v>3</v>
      </c>
      <c r="D25" s="12">
        <v>511</v>
      </c>
      <c r="E25" s="65">
        <v>0</v>
      </c>
      <c r="F25" s="65">
        <v>0</v>
      </c>
    </row>
    <row r="26" spans="2:6" ht="12.75">
      <c r="B26" s="67">
        <v>3</v>
      </c>
      <c r="C26" s="19" t="s">
        <v>4</v>
      </c>
      <c r="D26" s="12">
        <v>512</v>
      </c>
      <c r="E26" s="65">
        <v>0</v>
      </c>
      <c r="F26" s="65">
        <v>0</v>
      </c>
    </row>
    <row r="27" spans="2:6" ht="12.75">
      <c r="B27" s="67">
        <v>4</v>
      </c>
      <c r="C27" s="19" t="s">
        <v>5</v>
      </c>
      <c r="D27" s="12">
        <v>513</v>
      </c>
      <c r="E27" s="65">
        <v>0</v>
      </c>
      <c r="F27" s="65">
        <v>0</v>
      </c>
    </row>
    <row r="28" spans="2:6" ht="12.75">
      <c r="B28" s="40"/>
      <c r="C28" s="41"/>
      <c r="D28" s="42"/>
      <c r="E28" s="41"/>
      <c r="F28" s="41"/>
    </row>
    <row r="29" spans="2:8" ht="12.75">
      <c r="B29" s="10" t="s">
        <v>306</v>
      </c>
      <c r="C29" s="208" t="s">
        <v>307</v>
      </c>
      <c r="D29" t="s">
        <v>493</v>
      </c>
      <c r="E29" s="207"/>
      <c r="F29" s="207"/>
      <c r="G29" s="10"/>
      <c r="H29" s="10"/>
    </row>
    <row r="30" spans="2:8" ht="12.75">
      <c r="B30" s="10" t="s">
        <v>503</v>
      </c>
      <c r="D30" t="s">
        <v>499</v>
      </c>
      <c r="G30" s="10"/>
      <c r="H30" s="10"/>
    </row>
    <row r="31" spans="3:8" ht="12.75">
      <c r="C31" s="68"/>
      <c r="E31" s="32"/>
      <c r="F31" s="33"/>
      <c r="G31" s="10"/>
      <c r="H31" s="10"/>
    </row>
    <row r="32" spans="2:6" ht="12.75">
      <c r="B32" s="40"/>
      <c r="C32" s="41"/>
      <c r="D32" s="42"/>
      <c r="E32" s="41"/>
      <c r="F32" s="41"/>
    </row>
    <row r="33" spans="2:6" ht="12.75">
      <c r="B33" s="40"/>
      <c r="C33" s="41"/>
      <c r="D33" s="42"/>
      <c r="E33" s="41"/>
      <c r="F33" s="41"/>
    </row>
  </sheetData>
  <sheetProtection/>
  <mergeCells count="3">
    <mergeCell ref="B9:F9"/>
    <mergeCell ref="B10:F10"/>
    <mergeCell ref="C11:E1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6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4.140625" style="0" customWidth="1"/>
    <col min="2" max="2" width="7.28125" style="0" customWidth="1"/>
    <col min="3" max="3" width="41.7109375" style="0" customWidth="1"/>
    <col min="4" max="4" width="17.421875" style="0" customWidth="1"/>
    <col min="5" max="5" width="12.8515625" style="0" customWidth="1"/>
  </cols>
  <sheetData>
    <row r="2" spans="2:3" ht="12.75">
      <c r="B2" s="10" t="s">
        <v>226</v>
      </c>
      <c r="C2" s="10"/>
    </row>
    <row r="3" spans="2:3" ht="12.75">
      <c r="B3" s="10" t="s">
        <v>227</v>
      </c>
      <c r="C3" s="10"/>
    </row>
    <row r="4" spans="2:3" ht="12.75">
      <c r="B4" s="10" t="s">
        <v>228</v>
      </c>
      <c r="C4" s="10"/>
    </row>
    <row r="5" spans="2:3" ht="12.75">
      <c r="B5" s="10" t="s">
        <v>229</v>
      </c>
      <c r="C5" s="10"/>
    </row>
    <row r="6" spans="2:3" ht="12.75">
      <c r="B6" s="10" t="s">
        <v>230</v>
      </c>
      <c r="C6" s="10"/>
    </row>
    <row r="7" spans="2:3" ht="12.75">
      <c r="B7" s="10" t="s">
        <v>231</v>
      </c>
      <c r="C7" s="10"/>
    </row>
    <row r="8" spans="2:3" ht="12.75">
      <c r="B8" s="10"/>
      <c r="C8" s="10"/>
    </row>
    <row r="9" spans="2:7" ht="12.75">
      <c r="B9" s="120" t="s">
        <v>6</v>
      </c>
      <c r="C9" s="120"/>
      <c r="D9" s="120"/>
      <c r="E9" s="120"/>
      <c r="F9" s="69"/>
      <c r="G9" s="69"/>
    </row>
    <row r="10" spans="2:7" ht="12.75">
      <c r="B10" s="70" t="s">
        <v>7</v>
      </c>
      <c r="C10" s="70"/>
      <c r="D10" s="70"/>
      <c r="E10" s="70"/>
      <c r="F10" s="69"/>
      <c r="G10" s="69"/>
    </row>
    <row r="11" spans="2:5" ht="12.75">
      <c r="B11" s="139" t="s">
        <v>496</v>
      </c>
      <c r="C11" s="139"/>
      <c r="D11" s="139"/>
      <c r="E11" s="139"/>
    </row>
    <row r="13" spans="2:5" ht="45">
      <c r="B13" s="11" t="s">
        <v>396</v>
      </c>
      <c r="C13" s="11" t="s">
        <v>419</v>
      </c>
      <c r="D13" s="11" t="s">
        <v>8</v>
      </c>
      <c r="E13" s="11" t="s">
        <v>9</v>
      </c>
    </row>
    <row r="14" spans="2:5" ht="12.75">
      <c r="B14" s="67">
        <v>1</v>
      </c>
      <c r="C14" s="67">
        <v>2</v>
      </c>
      <c r="D14" s="67">
        <v>3</v>
      </c>
      <c r="E14" s="67">
        <v>4</v>
      </c>
    </row>
    <row r="15" spans="2:5" ht="12.75">
      <c r="B15" s="67">
        <v>1</v>
      </c>
      <c r="C15" s="19" t="s">
        <v>10</v>
      </c>
      <c r="D15" s="18">
        <v>597460</v>
      </c>
      <c r="E15" s="72">
        <f>(D15/D21)*100</f>
        <v>32.23159533611308</v>
      </c>
    </row>
    <row r="16" spans="2:5" ht="12.75">
      <c r="B16" s="67">
        <v>2</v>
      </c>
      <c r="C16" s="19" t="s">
        <v>11</v>
      </c>
      <c r="D16" s="18">
        <v>620111</v>
      </c>
      <c r="E16" s="72">
        <f>D16*100/D21</f>
        <v>33.4535647833703</v>
      </c>
    </row>
    <row r="17" spans="2:5" ht="12.75">
      <c r="B17" s="67">
        <v>3</v>
      </c>
      <c r="C17" s="19" t="s">
        <v>12</v>
      </c>
      <c r="D17" s="18"/>
      <c r="E17" s="72">
        <f>D17*100/D21</f>
        <v>0</v>
      </c>
    </row>
    <row r="18" spans="2:5" ht="12.75">
      <c r="B18" s="67">
        <v>4</v>
      </c>
      <c r="C18" s="19" t="s">
        <v>13</v>
      </c>
      <c r="D18" s="18">
        <v>360000</v>
      </c>
      <c r="E18" s="72">
        <f>D18*100/D21</f>
        <v>19.421173502829827</v>
      </c>
    </row>
    <row r="19" spans="2:5" ht="12.75">
      <c r="B19" s="67">
        <v>5</v>
      </c>
      <c r="C19" s="19" t="s">
        <v>14</v>
      </c>
      <c r="D19" s="18">
        <v>248655</v>
      </c>
      <c r="E19" s="72">
        <f>D19*100/D21</f>
        <v>13.414366381517086</v>
      </c>
    </row>
    <row r="20" spans="2:5" ht="12.75">
      <c r="B20" s="67">
        <v>6</v>
      </c>
      <c r="C20" s="19" t="s">
        <v>15</v>
      </c>
      <c r="D20" s="18">
        <v>27421</v>
      </c>
      <c r="E20" s="72">
        <f>D20*100/D21</f>
        <v>1.479299996169713</v>
      </c>
    </row>
    <row r="21" spans="2:5" ht="12.75">
      <c r="B21" s="2"/>
      <c r="C21" s="19" t="s">
        <v>16</v>
      </c>
      <c r="D21" s="18">
        <f>SUM(D15+D16+D17+D18+D19+D20)</f>
        <v>1853647</v>
      </c>
      <c r="E21" s="72">
        <f>SUM(E15:E20)</f>
        <v>100.00000000000001</v>
      </c>
    </row>
    <row r="23" ht="12.75">
      <c r="C23" s="10"/>
    </row>
    <row r="24" spans="2:7" ht="67.5">
      <c r="B24" s="10" t="s">
        <v>306</v>
      </c>
      <c r="C24" s="124" t="s">
        <v>17</v>
      </c>
      <c r="D24" s="124"/>
      <c r="E24" s="31" t="s">
        <v>308</v>
      </c>
      <c r="F24" s="10"/>
      <c r="G24" s="10"/>
    </row>
    <row r="25" spans="2:7" ht="12.75">
      <c r="B25" s="10" t="s">
        <v>504</v>
      </c>
      <c r="F25" s="10"/>
      <c r="G25" s="10"/>
    </row>
    <row r="26" spans="4:7" ht="12.75">
      <c r="D26" s="73"/>
      <c r="E26" s="32"/>
      <c r="F26" s="10"/>
      <c r="G26" s="10"/>
    </row>
  </sheetData>
  <sheetProtection/>
  <mergeCells count="3">
    <mergeCell ref="C24:D24"/>
    <mergeCell ref="B9:E9"/>
    <mergeCell ref="B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76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2.421875" style="0" customWidth="1"/>
  </cols>
  <sheetData>
    <row r="2" spans="2:3" ht="12.75">
      <c r="B2" s="10" t="s">
        <v>226</v>
      </c>
      <c r="C2" s="10"/>
    </row>
    <row r="3" spans="2:3" ht="12.75">
      <c r="B3" s="10" t="s">
        <v>227</v>
      </c>
      <c r="C3" s="10"/>
    </row>
    <row r="4" spans="2:3" ht="12.75">
      <c r="B4" s="10" t="s">
        <v>228</v>
      </c>
      <c r="C4" s="10"/>
    </row>
    <row r="5" spans="2:3" ht="12.75">
      <c r="B5" s="10" t="s">
        <v>229</v>
      </c>
      <c r="C5" s="10"/>
    </row>
    <row r="6" spans="2:8" ht="12.75">
      <c r="B6" s="10" t="s">
        <v>230</v>
      </c>
      <c r="C6" s="10"/>
      <c r="H6" s="74"/>
    </row>
    <row r="7" spans="2:8" ht="12.75">
      <c r="B7" s="10" t="s">
        <v>231</v>
      </c>
      <c r="C7" s="10"/>
      <c r="H7" s="74"/>
    </row>
    <row r="8" spans="2:3" ht="12.75">
      <c r="B8" s="10"/>
      <c r="C8" s="10"/>
    </row>
    <row r="9" spans="2:3" ht="12.75">
      <c r="B9" s="74"/>
      <c r="C9" s="74"/>
    </row>
    <row r="10" spans="2:9" ht="12.75">
      <c r="B10" s="139" t="s">
        <v>18</v>
      </c>
      <c r="C10" s="139"/>
      <c r="D10" s="139"/>
      <c r="E10" s="139"/>
      <c r="F10" s="139"/>
      <c r="G10" s="139"/>
      <c r="H10" s="139"/>
      <c r="I10" s="139"/>
    </row>
    <row r="11" spans="2:9" ht="12.75">
      <c r="B11" s="139" t="s">
        <v>496</v>
      </c>
      <c r="C11" s="139"/>
      <c r="D11" s="139"/>
      <c r="E11" s="139"/>
      <c r="F11" s="139"/>
      <c r="G11" s="139"/>
      <c r="H11" s="139"/>
      <c r="I11" s="139"/>
    </row>
    <row r="12" spans="2:9" ht="12.75">
      <c r="B12" s="71"/>
      <c r="C12" s="71"/>
      <c r="D12" s="71"/>
      <c r="E12" s="71"/>
      <c r="F12" s="71"/>
      <c r="G12" s="71"/>
      <c r="H12" s="71"/>
      <c r="I12" s="71"/>
    </row>
    <row r="13" ht="12.75">
      <c r="B13" s="75" t="s">
        <v>19</v>
      </c>
    </row>
    <row r="14" spans="2:10" ht="45">
      <c r="B14" s="76" t="s">
        <v>20</v>
      </c>
      <c r="C14" s="140" t="s">
        <v>21</v>
      </c>
      <c r="D14" s="141"/>
      <c r="E14" s="142"/>
      <c r="F14" s="76" t="s">
        <v>22</v>
      </c>
      <c r="G14" s="76" t="s">
        <v>23</v>
      </c>
      <c r="H14" s="77" t="s">
        <v>24</v>
      </c>
      <c r="I14" s="76" t="s">
        <v>25</v>
      </c>
      <c r="J14" s="69"/>
    </row>
    <row r="15" spans="2:9" ht="12.75">
      <c r="B15" s="78">
        <v>1</v>
      </c>
      <c r="C15" s="143">
        <v>2</v>
      </c>
      <c r="D15" s="144"/>
      <c r="E15" s="145"/>
      <c r="F15" s="78">
        <v>3</v>
      </c>
      <c r="G15" s="78">
        <v>4</v>
      </c>
      <c r="H15" s="79">
        <v>5</v>
      </c>
      <c r="I15" s="78">
        <v>6</v>
      </c>
    </row>
    <row r="16" spans="2:9" ht="12.75">
      <c r="B16" s="78"/>
      <c r="C16" s="146" t="s">
        <v>26</v>
      </c>
      <c r="D16" s="147"/>
      <c r="E16" s="148"/>
      <c r="F16" s="78"/>
      <c r="G16" s="80"/>
      <c r="H16" s="81"/>
      <c r="I16" s="80"/>
    </row>
    <row r="17" spans="2:9" ht="12.75">
      <c r="B17" s="78"/>
      <c r="C17" s="149" t="s">
        <v>27</v>
      </c>
      <c r="D17" s="150"/>
      <c r="E17" s="151"/>
      <c r="F17" s="82"/>
      <c r="G17" s="83"/>
      <c r="H17" s="84"/>
      <c r="I17" s="83"/>
    </row>
    <row r="18" spans="2:9" ht="12.75">
      <c r="B18" s="80"/>
      <c r="C18" s="152" t="s">
        <v>28</v>
      </c>
      <c r="D18" s="153"/>
      <c r="E18" s="154"/>
      <c r="F18" s="83"/>
      <c r="G18" s="83"/>
      <c r="H18" s="84"/>
      <c r="I18" s="83"/>
    </row>
    <row r="19" spans="2:9" ht="12.75">
      <c r="B19" s="80"/>
      <c r="C19" s="155"/>
      <c r="D19" s="156"/>
      <c r="E19" s="157"/>
      <c r="F19" s="84"/>
      <c r="G19" s="84"/>
      <c r="H19" s="84"/>
      <c r="I19" s="83">
        <f>H19-G19</f>
        <v>0</v>
      </c>
    </row>
    <row r="20" spans="2:9" ht="12.75">
      <c r="B20" s="85"/>
      <c r="C20" s="158"/>
      <c r="D20" s="159"/>
      <c r="E20" s="160"/>
      <c r="F20" s="16"/>
      <c r="G20" s="86"/>
      <c r="H20" s="86"/>
      <c r="I20" s="83">
        <f>H20-G20</f>
        <v>0</v>
      </c>
    </row>
    <row r="21" spans="2:9" ht="12.75">
      <c r="B21" s="78"/>
      <c r="C21" s="161" t="s">
        <v>29</v>
      </c>
      <c r="D21" s="162"/>
      <c r="E21" s="163"/>
      <c r="F21" s="87"/>
      <c r="G21" s="78"/>
      <c r="H21" s="79"/>
      <c r="I21" s="78"/>
    </row>
    <row r="22" spans="2:9" ht="12.75">
      <c r="B22" s="78"/>
      <c r="C22" s="161" t="s">
        <v>30</v>
      </c>
      <c r="D22" s="162"/>
      <c r="E22" s="163"/>
      <c r="F22" s="78"/>
      <c r="G22" s="78"/>
      <c r="H22" s="79"/>
      <c r="I22" s="78"/>
    </row>
    <row r="23" spans="2:9" ht="12.75">
      <c r="B23" s="78"/>
      <c r="C23" s="146" t="s">
        <v>31</v>
      </c>
      <c r="D23" s="147"/>
      <c r="E23" s="148"/>
      <c r="F23" s="78"/>
      <c r="G23" s="78"/>
      <c r="H23" s="79"/>
      <c r="I23" s="78"/>
    </row>
    <row r="24" spans="2:9" ht="12.75">
      <c r="B24" s="78"/>
      <c r="C24" s="161" t="s">
        <v>28</v>
      </c>
      <c r="D24" s="162"/>
      <c r="E24" s="163"/>
      <c r="F24" s="78"/>
      <c r="G24" s="78"/>
      <c r="H24" s="79"/>
      <c r="I24" s="78"/>
    </row>
    <row r="25" spans="2:9" ht="12.75">
      <c r="B25" s="78"/>
      <c r="C25" s="161" t="s">
        <v>29</v>
      </c>
      <c r="D25" s="162"/>
      <c r="E25" s="163"/>
      <c r="F25" s="78"/>
      <c r="G25" s="78"/>
      <c r="H25" s="79"/>
      <c r="I25" s="78"/>
    </row>
    <row r="26" spans="2:9" ht="12.75">
      <c r="B26" s="78"/>
      <c r="C26" s="161" t="s">
        <v>30</v>
      </c>
      <c r="D26" s="162"/>
      <c r="E26" s="163"/>
      <c r="F26" s="78"/>
      <c r="G26" s="78"/>
      <c r="H26" s="79"/>
      <c r="I26" s="78"/>
    </row>
    <row r="27" spans="2:9" ht="12.75">
      <c r="B27" s="78"/>
      <c r="C27" s="164" t="s">
        <v>32</v>
      </c>
      <c r="D27" s="165"/>
      <c r="E27" s="166"/>
      <c r="F27" s="78"/>
      <c r="G27" s="78"/>
      <c r="H27" s="79"/>
      <c r="I27" s="78"/>
    </row>
    <row r="28" spans="2:9" ht="12.75">
      <c r="B28" s="78"/>
      <c r="C28" s="164" t="s">
        <v>33</v>
      </c>
      <c r="D28" s="165"/>
      <c r="E28" s="166"/>
      <c r="F28" s="78"/>
      <c r="G28" s="78"/>
      <c r="H28" s="79"/>
      <c r="I28" s="78"/>
    </row>
    <row r="29" spans="2:9" ht="12.75">
      <c r="B29" s="78"/>
      <c r="C29" s="161" t="s">
        <v>34</v>
      </c>
      <c r="D29" s="162"/>
      <c r="E29" s="163"/>
      <c r="F29" s="78"/>
      <c r="G29" s="78"/>
      <c r="H29" s="79"/>
      <c r="I29" s="78"/>
    </row>
    <row r="30" spans="2:9" ht="20.25" customHeight="1">
      <c r="B30" s="78"/>
      <c r="C30" s="167" t="s">
        <v>35</v>
      </c>
      <c r="D30" s="168"/>
      <c r="E30" s="169"/>
      <c r="F30" s="78"/>
      <c r="G30" s="78"/>
      <c r="H30" s="81"/>
      <c r="I30" s="80">
        <f>H30-G30</f>
        <v>0</v>
      </c>
    </row>
    <row r="31" spans="2:9" ht="12.75">
      <c r="B31" s="78"/>
      <c r="C31" s="167" t="s">
        <v>36</v>
      </c>
      <c r="D31" s="168"/>
      <c r="E31" s="169"/>
      <c r="F31" s="78"/>
      <c r="G31" s="78"/>
      <c r="H31" s="79"/>
      <c r="I31" s="78"/>
    </row>
    <row r="32" spans="2:9" ht="12.75">
      <c r="B32" s="78"/>
      <c r="C32" s="161" t="s">
        <v>37</v>
      </c>
      <c r="D32" s="162"/>
      <c r="E32" s="163"/>
      <c r="F32" s="78"/>
      <c r="G32" s="78"/>
      <c r="H32" s="79"/>
      <c r="I32" s="78"/>
    </row>
    <row r="33" spans="2:9" ht="12.75">
      <c r="B33" s="78"/>
      <c r="C33" s="161" t="s">
        <v>38</v>
      </c>
      <c r="D33" s="162"/>
      <c r="E33" s="163"/>
      <c r="F33" s="78"/>
      <c r="G33" s="78"/>
      <c r="H33" s="79"/>
      <c r="I33" s="78"/>
    </row>
    <row r="34" spans="2:9" ht="12.75">
      <c r="B34" s="78"/>
      <c r="C34" s="164" t="s">
        <v>39</v>
      </c>
      <c r="D34" s="165"/>
      <c r="E34" s="166"/>
      <c r="F34" s="78"/>
      <c r="G34" s="78"/>
      <c r="H34" s="79"/>
      <c r="I34" s="78"/>
    </row>
    <row r="35" spans="2:9" ht="12.75">
      <c r="B35" s="78"/>
      <c r="C35" s="167" t="s">
        <v>40</v>
      </c>
      <c r="D35" s="168"/>
      <c r="E35" s="169"/>
      <c r="F35" s="78"/>
      <c r="G35" s="78"/>
      <c r="H35" s="79"/>
      <c r="I35" s="78"/>
    </row>
    <row r="36" spans="2:9" ht="12.75">
      <c r="B36" s="78"/>
      <c r="C36" s="167" t="s">
        <v>41</v>
      </c>
      <c r="D36" s="168"/>
      <c r="E36" s="169"/>
      <c r="F36" s="78"/>
      <c r="G36" s="78"/>
      <c r="H36" s="79"/>
      <c r="I36" s="78"/>
    </row>
    <row r="37" spans="2:9" ht="12.75">
      <c r="B37" s="78"/>
      <c r="C37" s="167" t="s">
        <v>42</v>
      </c>
      <c r="D37" s="168"/>
      <c r="E37" s="169"/>
      <c r="F37" s="78"/>
      <c r="G37" s="80"/>
      <c r="H37" s="81"/>
      <c r="I37" s="80"/>
    </row>
    <row r="38" spans="2:9" ht="12.75">
      <c r="B38" s="78"/>
      <c r="C38" s="167"/>
      <c r="D38" s="170"/>
      <c r="E38" s="171"/>
      <c r="F38" s="78"/>
      <c r="G38" s="80"/>
      <c r="H38" s="81"/>
      <c r="I38" s="80">
        <f aca="true" t="shared" si="0" ref="I38:I45">H38-G38</f>
        <v>0</v>
      </c>
    </row>
    <row r="39" spans="2:9" ht="12.75">
      <c r="B39" s="78"/>
      <c r="C39" s="167"/>
      <c r="D39" s="170"/>
      <c r="E39" s="171"/>
      <c r="F39" s="78"/>
      <c r="G39" s="80"/>
      <c r="H39" s="81"/>
      <c r="I39" s="80">
        <f t="shared" si="0"/>
        <v>0</v>
      </c>
    </row>
    <row r="40" spans="2:9" ht="12.75">
      <c r="B40" s="78"/>
      <c r="C40" s="167"/>
      <c r="D40" s="170"/>
      <c r="E40" s="171"/>
      <c r="F40" s="78"/>
      <c r="G40" s="80"/>
      <c r="H40" s="81"/>
      <c r="I40" s="80">
        <f t="shared" si="0"/>
        <v>0</v>
      </c>
    </row>
    <row r="41" spans="2:9" ht="12.75">
      <c r="B41" s="78"/>
      <c r="C41" s="167"/>
      <c r="D41" s="170"/>
      <c r="E41" s="171"/>
      <c r="F41" s="78"/>
      <c r="G41" s="80"/>
      <c r="H41" s="81"/>
      <c r="I41" s="80">
        <f t="shared" si="0"/>
        <v>0</v>
      </c>
    </row>
    <row r="42" spans="2:9" ht="12.75">
      <c r="B42" s="78"/>
      <c r="C42" s="167"/>
      <c r="D42" s="170"/>
      <c r="E42" s="171"/>
      <c r="F42" s="78"/>
      <c r="G42" s="80"/>
      <c r="H42" s="81"/>
      <c r="I42" s="80">
        <f t="shared" si="0"/>
        <v>0</v>
      </c>
    </row>
    <row r="43" spans="2:9" ht="12.75">
      <c r="B43" s="78"/>
      <c r="C43" s="167"/>
      <c r="D43" s="170"/>
      <c r="E43" s="171"/>
      <c r="F43" s="78"/>
      <c r="G43" s="80"/>
      <c r="H43" s="81"/>
      <c r="I43" s="80">
        <f t="shared" si="0"/>
        <v>0</v>
      </c>
    </row>
    <row r="44" spans="2:9" ht="12.75">
      <c r="B44" s="78"/>
      <c r="C44" s="167"/>
      <c r="D44" s="170"/>
      <c r="E44" s="171"/>
      <c r="F44" s="78"/>
      <c r="G44" s="80"/>
      <c r="H44" s="81"/>
      <c r="I44" s="80">
        <f t="shared" si="0"/>
        <v>0</v>
      </c>
    </row>
    <row r="45" spans="2:9" ht="12.75">
      <c r="B45" s="78"/>
      <c r="C45" s="167"/>
      <c r="D45" s="170"/>
      <c r="E45" s="171"/>
      <c r="F45" s="78"/>
      <c r="G45" s="80"/>
      <c r="H45" s="81"/>
      <c r="I45" s="80">
        <f t="shared" si="0"/>
        <v>0</v>
      </c>
    </row>
    <row r="46" spans="2:9" ht="12.75">
      <c r="B46" s="78"/>
      <c r="C46" s="167" t="s">
        <v>43</v>
      </c>
      <c r="D46" s="168"/>
      <c r="E46" s="169"/>
      <c r="F46" s="78"/>
      <c r="G46" s="80"/>
      <c r="H46" s="81"/>
      <c r="I46" s="80"/>
    </row>
    <row r="47" spans="2:9" ht="12.75">
      <c r="B47" s="78"/>
      <c r="C47" s="167" t="s">
        <v>44</v>
      </c>
      <c r="D47" s="168"/>
      <c r="E47" s="169"/>
      <c r="F47" s="78"/>
      <c r="G47" s="80"/>
      <c r="H47" s="81"/>
      <c r="I47" s="80"/>
    </row>
    <row r="48" spans="2:9" ht="12.75">
      <c r="B48" s="78"/>
      <c r="C48" s="167" t="s">
        <v>45</v>
      </c>
      <c r="D48" s="168"/>
      <c r="E48" s="169"/>
      <c r="F48" s="78"/>
      <c r="G48" s="80"/>
      <c r="H48" s="81"/>
      <c r="I48" s="80"/>
    </row>
    <row r="49" spans="2:9" ht="12.75">
      <c r="B49" s="78"/>
      <c r="C49" s="167" t="s">
        <v>46</v>
      </c>
      <c r="D49" s="168"/>
      <c r="E49" s="169"/>
      <c r="F49" s="83">
        <f>SUM(F19:F48)</f>
        <v>0</v>
      </c>
      <c r="G49" s="83">
        <f>SUM(G19:G48)</f>
        <v>0</v>
      </c>
      <c r="H49" s="83">
        <f>SUM(H19:H48)</f>
        <v>0</v>
      </c>
      <c r="I49" s="83">
        <f>SUM(I19:I48)</f>
        <v>0</v>
      </c>
    </row>
    <row r="50" spans="2:9" ht="12.75">
      <c r="B50" s="88"/>
      <c r="C50" s="89"/>
      <c r="D50" s="89"/>
      <c r="E50" s="89"/>
      <c r="F50" s="90"/>
      <c r="G50" s="91"/>
      <c r="H50" s="91"/>
      <c r="I50" s="91"/>
    </row>
    <row r="51" spans="2:9" ht="12.75">
      <c r="B51" s="172" t="s">
        <v>47</v>
      </c>
      <c r="C51" s="172"/>
      <c r="D51" s="172"/>
      <c r="E51" s="172"/>
      <c r="F51" s="172"/>
      <c r="G51" s="172"/>
      <c r="H51" s="172"/>
      <c r="I51" s="172"/>
    </row>
    <row r="52" spans="2:9" ht="45">
      <c r="B52" s="76" t="s">
        <v>20</v>
      </c>
      <c r="C52" s="140" t="s">
        <v>48</v>
      </c>
      <c r="D52" s="141"/>
      <c r="E52" s="142"/>
      <c r="F52" s="76" t="s">
        <v>22</v>
      </c>
      <c r="G52" s="76" t="s">
        <v>23</v>
      </c>
      <c r="H52" s="76" t="s">
        <v>24</v>
      </c>
      <c r="I52" s="76" t="s">
        <v>49</v>
      </c>
    </row>
    <row r="53" spans="2:9" ht="12.75">
      <c r="B53" s="78">
        <v>1</v>
      </c>
      <c r="C53" s="143">
        <v>2</v>
      </c>
      <c r="D53" s="144"/>
      <c r="E53" s="145"/>
      <c r="F53" s="78">
        <v>3</v>
      </c>
      <c r="G53" s="78">
        <v>4</v>
      </c>
      <c r="H53" s="78">
        <v>5</v>
      </c>
      <c r="I53" s="78">
        <v>6</v>
      </c>
    </row>
    <row r="54" spans="2:9" ht="12.75">
      <c r="B54" s="78"/>
      <c r="C54" s="146" t="s">
        <v>50</v>
      </c>
      <c r="D54" s="147"/>
      <c r="E54" s="148"/>
      <c r="F54" s="78"/>
      <c r="G54" s="78"/>
      <c r="H54" s="78"/>
      <c r="I54" s="78"/>
    </row>
    <row r="55" spans="2:9" ht="12.75">
      <c r="B55" s="78"/>
      <c r="C55" s="146" t="s">
        <v>27</v>
      </c>
      <c r="D55" s="147"/>
      <c r="E55" s="148"/>
      <c r="F55" s="16"/>
      <c r="G55" s="92"/>
      <c r="H55" s="86"/>
      <c r="I55" s="93"/>
    </row>
    <row r="56" spans="2:9" ht="12.75">
      <c r="B56" s="78"/>
      <c r="C56" s="161" t="s">
        <v>28</v>
      </c>
      <c r="D56" s="162"/>
      <c r="E56" s="163"/>
      <c r="F56" s="94"/>
      <c r="G56" s="92"/>
      <c r="H56" s="86"/>
      <c r="I56" s="86"/>
    </row>
    <row r="57" spans="2:9" ht="12.75">
      <c r="B57" s="85"/>
      <c r="C57" s="158"/>
      <c r="D57" s="159"/>
      <c r="E57" s="160"/>
      <c r="F57" s="16"/>
      <c r="G57" s="86"/>
      <c r="H57" s="86"/>
      <c r="I57" s="86">
        <f>SUM(H57-G57)</f>
        <v>0</v>
      </c>
    </row>
    <row r="58" spans="2:9" ht="12.75">
      <c r="B58" s="85"/>
      <c r="C58" s="158"/>
      <c r="D58" s="159"/>
      <c r="E58" s="160"/>
      <c r="F58" s="16"/>
      <c r="G58" s="86"/>
      <c r="H58" s="86"/>
      <c r="I58" s="86">
        <f>H58-G58</f>
        <v>0</v>
      </c>
    </row>
    <row r="59" spans="2:9" ht="12.75">
      <c r="B59" s="85"/>
      <c r="C59" s="158"/>
      <c r="D59" s="159"/>
      <c r="E59" s="160"/>
      <c r="F59" s="16"/>
      <c r="G59" s="86"/>
      <c r="H59" s="86"/>
      <c r="I59" s="86">
        <f>H59-G59</f>
        <v>0</v>
      </c>
    </row>
    <row r="60" spans="2:9" ht="12.75">
      <c r="B60" s="85"/>
      <c r="C60" s="158"/>
      <c r="D60" s="159"/>
      <c r="E60" s="160"/>
      <c r="F60" s="16"/>
      <c r="G60" s="86"/>
      <c r="H60" s="86"/>
      <c r="I60" s="86">
        <f>H60-G60</f>
        <v>0</v>
      </c>
    </row>
    <row r="61" spans="2:9" ht="12.75">
      <c r="B61" s="85"/>
      <c r="C61" s="158"/>
      <c r="D61" s="159"/>
      <c r="E61" s="160"/>
      <c r="F61" s="16"/>
      <c r="G61" s="86"/>
      <c r="H61" s="86"/>
      <c r="I61" s="86">
        <f>SUM(H61-G61)</f>
        <v>0</v>
      </c>
    </row>
    <row r="62" spans="2:9" ht="12.75">
      <c r="B62" s="85"/>
      <c r="C62" s="158"/>
      <c r="D62" s="159"/>
      <c r="E62" s="160"/>
      <c r="F62" s="16"/>
      <c r="G62" s="86"/>
      <c r="H62" s="86"/>
      <c r="I62" s="86">
        <f>SUM(H62-G62)</f>
        <v>0</v>
      </c>
    </row>
    <row r="63" spans="2:9" ht="12.75">
      <c r="B63" s="78"/>
      <c r="C63" s="161" t="s">
        <v>29</v>
      </c>
      <c r="D63" s="162"/>
      <c r="E63" s="163"/>
      <c r="F63" s="87"/>
      <c r="G63" s="80"/>
      <c r="H63" s="80"/>
      <c r="I63" s="80"/>
    </row>
    <row r="64" spans="2:9" ht="12.75">
      <c r="B64" s="78"/>
      <c r="C64" s="161"/>
      <c r="D64" s="162"/>
      <c r="E64" s="163"/>
      <c r="F64" s="87"/>
      <c r="G64" s="80"/>
      <c r="H64" s="80"/>
      <c r="I64" s="80"/>
    </row>
    <row r="65" spans="2:9" ht="12.75">
      <c r="B65" s="78"/>
      <c r="C65" s="146" t="s">
        <v>31</v>
      </c>
      <c r="D65" s="147"/>
      <c r="E65" s="148"/>
      <c r="F65" s="87"/>
      <c r="G65" s="80"/>
      <c r="H65" s="80"/>
      <c r="I65" s="80"/>
    </row>
    <row r="66" spans="2:9" ht="12.75">
      <c r="B66" s="78"/>
      <c r="C66" s="161" t="s">
        <v>28</v>
      </c>
      <c r="D66" s="162"/>
      <c r="E66" s="163"/>
      <c r="F66" s="87"/>
      <c r="G66" s="78"/>
      <c r="H66" s="78"/>
      <c r="I66" s="78"/>
    </row>
    <row r="67" spans="2:9" ht="12.75">
      <c r="B67" s="78"/>
      <c r="C67" s="161" t="s">
        <v>29</v>
      </c>
      <c r="D67" s="162"/>
      <c r="E67" s="163"/>
      <c r="F67" s="87"/>
      <c r="G67" s="78"/>
      <c r="H67" s="78"/>
      <c r="I67" s="78"/>
    </row>
    <row r="68" spans="2:9" ht="12.75">
      <c r="B68" s="78"/>
      <c r="C68" s="161"/>
      <c r="D68" s="162"/>
      <c r="E68" s="163"/>
      <c r="F68" s="87"/>
      <c r="G68" s="78"/>
      <c r="H68" s="78"/>
      <c r="I68" s="78"/>
    </row>
    <row r="69" spans="2:9" ht="12.75">
      <c r="B69" s="78"/>
      <c r="C69" s="174" t="s">
        <v>51</v>
      </c>
      <c r="D69" s="175"/>
      <c r="E69" s="175"/>
      <c r="F69" s="16">
        <f>SUM(F57:F68)</f>
        <v>0</v>
      </c>
      <c r="G69" s="86">
        <f>SUM(G57:G68)</f>
        <v>0</v>
      </c>
      <c r="H69" s="86">
        <f>SUM(H57:H68)</f>
        <v>0</v>
      </c>
      <c r="I69" s="86">
        <f>SUM(I57:I68)</f>
        <v>0</v>
      </c>
    </row>
    <row r="70" spans="2:9" ht="12.75">
      <c r="B70" s="88"/>
      <c r="C70" s="89"/>
      <c r="D70" s="89"/>
      <c r="E70" s="89"/>
      <c r="F70" s="95"/>
      <c r="G70" s="96"/>
      <c r="H70" s="96"/>
      <c r="I70" s="96"/>
    </row>
    <row r="71" spans="2:9" ht="12.75">
      <c r="B71" s="74" t="s">
        <v>306</v>
      </c>
      <c r="C71" s="124" t="s">
        <v>52</v>
      </c>
      <c r="D71" s="124"/>
      <c r="E71" s="176" t="s">
        <v>53</v>
      </c>
      <c r="F71" s="176"/>
      <c r="G71" s="97" t="s">
        <v>54</v>
      </c>
      <c r="H71" s="173" t="s">
        <v>308</v>
      </c>
      <c r="I71" s="173"/>
    </row>
    <row r="72" spans="2:9" ht="12.75">
      <c r="B72" s="74" t="s">
        <v>501</v>
      </c>
      <c r="E72" s="128"/>
      <c r="F72" s="128"/>
      <c r="G72" s="74"/>
      <c r="H72" s="98"/>
      <c r="I72" s="33"/>
    </row>
    <row r="73" spans="3:7" ht="12.75">
      <c r="C73" s="44"/>
      <c r="E73" s="74"/>
      <c r="F73" s="74"/>
      <c r="G73" s="74"/>
    </row>
    <row r="74" spans="2:9" ht="12.75">
      <c r="B74" s="74"/>
      <c r="C74" s="74"/>
      <c r="D74" s="74"/>
      <c r="G74" s="74"/>
      <c r="H74" s="74"/>
      <c r="I74" s="74"/>
    </row>
    <row r="75" spans="2:3" ht="12.75">
      <c r="B75" s="74"/>
      <c r="C75" s="74"/>
    </row>
    <row r="76" ht="12.75">
      <c r="B76" s="74"/>
    </row>
  </sheetData>
  <sheetProtection/>
  <mergeCells count="61">
    <mergeCell ref="E72:F72"/>
    <mergeCell ref="C69:E69"/>
    <mergeCell ref="C71:D71"/>
    <mergeCell ref="E71:F71"/>
    <mergeCell ref="C61:E61"/>
    <mergeCell ref="C62:E62"/>
    <mergeCell ref="C63:E63"/>
    <mergeCell ref="C64:E64"/>
    <mergeCell ref="H71:I71"/>
    <mergeCell ref="C65:E65"/>
    <mergeCell ref="C66:E66"/>
    <mergeCell ref="C67:E67"/>
    <mergeCell ref="C68:E68"/>
    <mergeCell ref="C55:E55"/>
    <mergeCell ref="C56:E56"/>
    <mergeCell ref="C57:E57"/>
    <mergeCell ref="C58:E58"/>
    <mergeCell ref="C59:E59"/>
    <mergeCell ref="C60:E60"/>
    <mergeCell ref="C48:E48"/>
    <mergeCell ref="C49:E49"/>
    <mergeCell ref="B51:I51"/>
    <mergeCell ref="C52:E52"/>
    <mergeCell ref="C53:E53"/>
    <mergeCell ref="C54:E54"/>
    <mergeCell ref="C42:E42"/>
    <mergeCell ref="C43:E43"/>
    <mergeCell ref="C44:E44"/>
    <mergeCell ref="C45:E45"/>
    <mergeCell ref="C46:E46"/>
    <mergeCell ref="C47:E47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18:E18"/>
    <mergeCell ref="C19:E19"/>
    <mergeCell ref="C20:E20"/>
    <mergeCell ref="C21:E21"/>
    <mergeCell ref="C22:E22"/>
    <mergeCell ref="C23:E23"/>
    <mergeCell ref="B10:I10"/>
    <mergeCell ref="B11:I11"/>
    <mergeCell ref="C14:E14"/>
    <mergeCell ref="C15:E15"/>
    <mergeCell ref="C16:E16"/>
    <mergeCell ref="C17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49"/>
  <sheetViews>
    <sheetView zoomScalePageLayoutView="0" workbookViewId="0" topLeftCell="A1">
      <selection activeCell="B1" sqref="B1:E6"/>
    </sheetView>
  </sheetViews>
  <sheetFormatPr defaultColWidth="9.140625" defaultRowHeight="12.75"/>
  <cols>
    <col min="1" max="1" width="0.5625" style="0" customWidth="1"/>
    <col min="3" max="3" width="20.7109375" style="0" customWidth="1"/>
    <col min="4" max="4" width="5.00390625" style="0" customWidth="1"/>
    <col min="6" max="6" width="7.421875" style="0" customWidth="1"/>
    <col min="7" max="7" width="13.7109375" style="0" customWidth="1"/>
    <col min="8" max="8" width="13.57421875" style="0" customWidth="1"/>
  </cols>
  <sheetData>
    <row r="1" spans="2:8" ht="12.75">
      <c r="B1" s="10" t="s">
        <v>226</v>
      </c>
      <c r="C1" s="10"/>
      <c r="G1" s="10"/>
      <c r="H1" s="10"/>
    </row>
    <row r="2" spans="2:8" ht="12.75">
      <c r="B2" s="10" t="s">
        <v>227</v>
      </c>
      <c r="C2" s="10"/>
      <c r="G2" s="10"/>
      <c r="H2" s="10"/>
    </row>
    <row r="3" spans="2:3" ht="12.75">
      <c r="B3" s="10" t="s">
        <v>228</v>
      </c>
      <c r="C3" s="10"/>
    </row>
    <row r="4" spans="2:3" ht="12.75">
      <c r="B4" s="10" t="s">
        <v>229</v>
      </c>
      <c r="C4" s="10"/>
    </row>
    <row r="5" spans="2:9" ht="12.75">
      <c r="B5" s="10" t="s">
        <v>230</v>
      </c>
      <c r="C5" s="10"/>
      <c r="I5" s="10"/>
    </row>
    <row r="6" spans="2:3" ht="12.75">
      <c r="B6" s="10" t="s">
        <v>231</v>
      </c>
      <c r="C6" s="10"/>
    </row>
    <row r="8" spans="2:7" ht="12.75">
      <c r="B8" s="177" t="s">
        <v>55</v>
      </c>
      <c r="C8" s="177"/>
      <c r="D8" s="177"/>
      <c r="E8" s="177"/>
      <c r="F8" s="177"/>
      <c r="G8" s="177"/>
    </row>
    <row r="9" spans="2:7" ht="12.75">
      <c r="B9" s="138" t="s">
        <v>496</v>
      </c>
      <c r="C9" s="138"/>
      <c r="D9" s="138"/>
      <c r="E9" s="138"/>
      <c r="F9" s="138"/>
      <c r="G9" s="138"/>
    </row>
    <row r="10" spans="2:5" ht="12.75">
      <c r="B10" s="75" t="s">
        <v>56</v>
      </c>
      <c r="E10" s="99"/>
    </row>
    <row r="11" spans="2:7" ht="45">
      <c r="B11" s="11" t="s">
        <v>57</v>
      </c>
      <c r="C11" s="11" t="s">
        <v>58</v>
      </c>
      <c r="D11" s="11" t="s">
        <v>59</v>
      </c>
      <c r="E11" s="11" t="s">
        <v>60</v>
      </c>
      <c r="F11" s="11" t="s">
        <v>61</v>
      </c>
      <c r="G11" s="11" t="s">
        <v>62</v>
      </c>
    </row>
    <row r="12" spans="2:7" ht="12.75">
      <c r="B12" s="100">
        <v>1</v>
      </c>
      <c r="C12" s="100">
        <v>2</v>
      </c>
      <c r="D12" s="100">
        <v>3</v>
      </c>
      <c r="E12" s="100">
        <v>4</v>
      </c>
      <c r="F12" s="100">
        <v>5</v>
      </c>
      <c r="G12" s="100">
        <v>6</v>
      </c>
    </row>
    <row r="13" spans="2:7" ht="12.75">
      <c r="B13" s="100">
        <v>1</v>
      </c>
      <c r="C13" s="19"/>
      <c r="D13" s="19"/>
      <c r="E13" s="19"/>
      <c r="F13" s="19"/>
      <c r="G13" s="19"/>
    </row>
    <row r="14" spans="2:7" ht="12.75">
      <c r="B14" s="100">
        <v>2</v>
      </c>
      <c r="C14" s="19"/>
      <c r="D14" s="19"/>
      <c r="E14" s="19"/>
      <c r="F14" s="19"/>
      <c r="G14" s="19"/>
    </row>
    <row r="15" spans="2:7" ht="12.75">
      <c r="B15" s="100">
        <v>3</v>
      </c>
      <c r="C15" s="19"/>
      <c r="D15" s="19"/>
      <c r="E15" s="19"/>
      <c r="F15" s="19"/>
      <c r="G15" s="19"/>
    </row>
    <row r="16" spans="2:7" ht="12.75">
      <c r="B16" s="19"/>
      <c r="C16" s="19" t="s">
        <v>63</v>
      </c>
      <c r="D16" s="19"/>
      <c r="E16" s="19"/>
      <c r="F16" s="19"/>
      <c r="G16" s="19"/>
    </row>
    <row r="17" spans="2:7" ht="12.75">
      <c r="B17" s="75" t="s">
        <v>64</v>
      </c>
      <c r="C17" s="74"/>
      <c r="E17" s="178" t="s">
        <v>65</v>
      </c>
      <c r="F17" s="178"/>
      <c r="G17" s="178"/>
    </row>
    <row r="18" spans="2:7" ht="12.75">
      <c r="B18" s="179" t="s">
        <v>66</v>
      </c>
      <c r="C18" s="180"/>
      <c r="D18" s="180"/>
      <c r="E18" s="180"/>
      <c r="F18" s="180"/>
      <c r="G18" s="181"/>
    </row>
    <row r="19" spans="2:7" ht="22.5">
      <c r="B19" s="11" t="s">
        <v>57</v>
      </c>
      <c r="C19" s="11" t="s">
        <v>58</v>
      </c>
      <c r="D19" s="182" t="s">
        <v>67</v>
      </c>
      <c r="E19" s="183"/>
      <c r="F19" s="11" t="s">
        <v>68</v>
      </c>
      <c r="G19" s="11" t="s">
        <v>69</v>
      </c>
    </row>
    <row r="20" spans="2:7" ht="12.75">
      <c r="B20" s="100">
        <v>1</v>
      </c>
      <c r="C20" s="100">
        <v>2</v>
      </c>
      <c r="D20" s="184">
        <v>3</v>
      </c>
      <c r="E20" s="185"/>
      <c r="F20" s="100">
        <v>4</v>
      </c>
      <c r="G20" s="100">
        <v>5</v>
      </c>
    </row>
    <row r="21" spans="2:7" ht="12.75">
      <c r="B21" s="100">
        <v>1</v>
      </c>
      <c r="C21" s="19"/>
      <c r="D21" s="184"/>
      <c r="E21" s="185"/>
      <c r="F21" s="19"/>
      <c r="G21" s="19"/>
    </row>
    <row r="22" spans="2:7" ht="12.75">
      <c r="B22" s="100">
        <v>2</v>
      </c>
      <c r="C22" s="19"/>
      <c r="D22" s="184"/>
      <c r="E22" s="185"/>
      <c r="F22" s="19"/>
      <c r="G22" s="19"/>
    </row>
    <row r="23" spans="2:7" ht="12.75">
      <c r="B23" s="100">
        <v>3</v>
      </c>
      <c r="C23" s="19"/>
      <c r="D23" s="184"/>
      <c r="E23" s="185"/>
      <c r="F23" s="19"/>
      <c r="G23" s="19"/>
    </row>
    <row r="24" spans="2:7" ht="12.75">
      <c r="B24" s="100">
        <v>4</v>
      </c>
      <c r="C24" s="19" t="s">
        <v>70</v>
      </c>
      <c r="D24" s="184"/>
      <c r="E24" s="185"/>
      <c r="F24" s="19"/>
      <c r="G24" s="19"/>
    </row>
    <row r="25" spans="2:7" ht="12.75">
      <c r="B25" s="179" t="s">
        <v>71</v>
      </c>
      <c r="C25" s="180"/>
      <c r="D25" s="180"/>
      <c r="E25" s="180"/>
      <c r="F25" s="180"/>
      <c r="G25" s="181"/>
    </row>
    <row r="26" spans="2:7" ht="22.5">
      <c r="B26" s="11" t="s">
        <v>57</v>
      </c>
      <c r="C26" s="11" t="s">
        <v>58</v>
      </c>
      <c r="D26" s="182" t="s">
        <v>72</v>
      </c>
      <c r="E26" s="183"/>
      <c r="F26" s="11" t="s">
        <v>73</v>
      </c>
      <c r="G26" s="11" t="s">
        <v>74</v>
      </c>
    </row>
    <row r="27" spans="2:7" ht="12.75">
      <c r="B27" s="100">
        <v>1</v>
      </c>
      <c r="C27" s="100">
        <v>2</v>
      </c>
      <c r="D27" s="184">
        <v>3</v>
      </c>
      <c r="E27" s="185"/>
      <c r="F27" s="100">
        <v>4</v>
      </c>
      <c r="G27" s="100">
        <v>5</v>
      </c>
    </row>
    <row r="28" spans="2:7" ht="12.75">
      <c r="B28" s="100">
        <v>1</v>
      </c>
      <c r="C28" s="19"/>
      <c r="D28" s="184"/>
      <c r="E28" s="185"/>
      <c r="F28" s="19"/>
      <c r="G28" s="19"/>
    </row>
    <row r="29" spans="2:7" ht="12.75">
      <c r="B29" s="100">
        <v>2</v>
      </c>
      <c r="C29" s="19"/>
      <c r="D29" s="184"/>
      <c r="E29" s="185"/>
      <c r="F29" s="19"/>
      <c r="G29" s="19"/>
    </row>
    <row r="30" spans="2:7" ht="12.75">
      <c r="B30" s="100">
        <v>3</v>
      </c>
      <c r="C30" s="19"/>
      <c r="D30" s="184"/>
      <c r="E30" s="185"/>
      <c r="F30" s="19"/>
      <c r="G30" s="19"/>
    </row>
    <row r="31" spans="2:7" ht="12.75">
      <c r="B31" s="100">
        <v>4</v>
      </c>
      <c r="C31" s="19" t="s">
        <v>75</v>
      </c>
      <c r="D31" s="184"/>
      <c r="E31" s="185"/>
      <c r="F31" s="19"/>
      <c r="G31" s="19"/>
    </row>
    <row r="32" spans="2:7" ht="12.75">
      <c r="B32" s="179" t="s">
        <v>76</v>
      </c>
      <c r="C32" s="181"/>
      <c r="D32" s="186"/>
      <c r="E32" s="187"/>
      <c r="F32" s="2"/>
      <c r="G32" s="2"/>
    </row>
    <row r="34" spans="2:7" ht="12.75">
      <c r="B34" s="75" t="s">
        <v>77</v>
      </c>
      <c r="E34" s="178" t="s">
        <v>489</v>
      </c>
      <c r="F34" s="178"/>
      <c r="G34" s="178"/>
    </row>
    <row r="35" spans="2:8" ht="12.75">
      <c r="B35" s="188" t="s">
        <v>78</v>
      </c>
      <c r="C35" s="189"/>
      <c r="D35" s="190"/>
      <c r="E35" s="191" t="s">
        <v>79</v>
      </c>
      <c r="F35" s="191"/>
      <c r="G35" s="191" t="s">
        <v>80</v>
      </c>
      <c r="H35" s="191"/>
    </row>
    <row r="36" spans="2:8" ht="17.25" customHeight="1">
      <c r="B36" s="192" t="s">
        <v>81</v>
      </c>
      <c r="C36" s="170"/>
      <c r="D36" s="171"/>
      <c r="E36" s="193">
        <v>0</v>
      </c>
      <c r="F36" s="194"/>
      <c r="G36" s="192" t="s">
        <v>82</v>
      </c>
      <c r="H36" s="171"/>
    </row>
    <row r="37" spans="2:8" ht="36" customHeight="1">
      <c r="B37" s="195" t="s">
        <v>83</v>
      </c>
      <c r="C37" s="196"/>
      <c r="D37" s="197"/>
      <c r="E37" s="198">
        <v>1034.34</v>
      </c>
      <c r="F37" s="198"/>
      <c r="G37" s="213" t="s">
        <v>490</v>
      </c>
      <c r="H37" s="214"/>
    </row>
    <row r="38" spans="2:8" ht="17.25" customHeight="1">
      <c r="B38" s="195" t="s">
        <v>84</v>
      </c>
      <c r="C38" s="196"/>
      <c r="D38" s="197"/>
      <c r="E38" s="199">
        <v>500</v>
      </c>
      <c r="F38" s="200"/>
      <c r="G38" s="195" t="s">
        <v>85</v>
      </c>
      <c r="H38" s="197"/>
    </row>
    <row r="39" spans="2:8" ht="12.75">
      <c r="B39" s="195" t="s">
        <v>86</v>
      </c>
      <c r="C39" s="196"/>
      <c r="D39" s="197"/>
      <c r="E39" s="198">
        <v>2492.5</v>
      </c>
      <c r="F39" s="198"/>
      <c r="G39" s="195" t="s">
        <v>87</v>
      </c>
      <c r="H39" s="197"/>
    </row>
    <row r="40" spans="2:8" ht="12.75">
      <c r="B40" s="195" t="s">
        <v>88</v>
      </c>
      <c r="C40" s="196"/>
      <c r="D40" s="197"/>
      <c r="E40" s="199"/>
      <c r="F40" s="200"/>
      <c r="G40" s="195" t="s">
        <v>89</v>
      </c>
      <c r="H40" s="197"/>
    </row>
    <row r="41" spans="2:8" ht="12.75">
      <c r="B41" s="101" t="s">
        <v>90</v>
      </c>
      <c r="C41" s="102"/>
      <c r="D41" s="103"/>
      <c r="E41" s="199">
        <v>2000</v>
      </c>
      <c r="F41" s="200"/>
      <c r="G41" s="195" t="s">
        <v>91</v>
      </c>
      <c r="H41" s="197"/>
    </row>
    <row r="42" spans="2:8" ht="12.75">
      <c r="B42" s="195" t="s">
        <v>92</v>
      </c>
      <c r="C42" s="196"/>
      <c r="D42" s="197"/>
      <c r="E42" s="198">
        <f>E37+E38+E39+E41+E36</f>
        <v>6026.84</v>
      </c>
      <c r="F42" s="198"/>
      <c r="G42" s="202"/>
      <c r="H42" s="202"/>
    </row>
    <row r="43" spans="2:8" ht="12.75">
      <c r="B43" s="186"/>
      <c r="C43" s="203"/>
      <c r="D43" s="187"/>
      <c r="E43" s="204"/>
      <c r="F43" s="204"/>
      <c r="G43" s="205"/>
      <c r="H43" s="206"/>
    </row>
    <row r="44" spans="7:8" ht="12.75">
      <c r="G44" s="61" t="s">
        <v>93</v>
      </c>
      <c r="H44" s="61"/>
    </row>
    <row r="45" spans="6:8" ht="12.75">
      <c r="F45" s="10"/>
      <c r="G45" s="61" t="s">
        <v>94</v>
      </c>
      <c r="H45" s="61"/>
    </row>
    <row r="46" spans="2:8" ht="12.75">
      <c r="B46" s="10" t="s">
        <v>306</v>
      </c>
      <c r="D46" s="201" t="s">
        <v>95</v>
      </c>
      <c r="E46" s="201"/>
      <c r="F46" s="104"/>
      <c r="G46" s="105"/>
      <c r="H46" s="105"/>
    </row>
    <row r="47" spans="2:8" ht="12.75">
      <c r="B47" s="10" t="s">
        <v>501</v>
      </c>
      <c r="C47" s="10"/>
      <c r="D47" s="106"/>
      <c r="E47" s="106"/>
      <c r="F47" s="106"/>
      <c r="G47" s="106"/>
      <c r="H47" s="106"/>
    </row>
    <row r="48" spans="3:4" ht="12.75">
      <c r="C48" s="10"/>
      <c r="D48" s="107" t="s">
        <v>96</v>
      </c>
    </row>
    <row r="49" spans="2:3" ht="12.75">
      <c r="B49" s="10"/>
      <c r="C49" s="10"/>
    </row>
  </sheetData>
  <sheetProtection/>
  <mergeCells count="46">
    <mergeCell ref="D46:E46"/>
    <mergeCell ref="E41:F41"/>
    <mergeCell ref="G41:H41"/>
    <mergeCell ref="B42:D42"/>
    <mergeCell ref="E42:F42"/>
    <mergeCell ref="G42:H42"/>
    <mergeCell ref="B43:D43"/>
    <mergeCell ref="E43:F43"/>
    <mergeCell ref="G43:H43"/>
    <mergeCell ref="B39:D39"/>
    <mergeCell ref="E39:F39"/>
    <mergeCell ref="G39:H39"/>
    <mergeCell ref="B40:D40"/>
    <mergeCell ref="E40:F40"/>
    <mergeCell ref="G40:H40"/>
    <mergeCell ref="B37:D37"/>
    <mergeCell ref="E37:F37"/>
    <mergeCell ref="B38:D38"/>
    <mergeCell ref="E38:F38"/>
    <mergeCell ref="G38:H38"/>
    <mergeCell ref="E34:G34"/>
    <mergeCell ref="B35:D35"/>
    <mergeCell ref="E35:F35"/>
    <mergeCell ref="G35:H35"/>
    <mergeCell ref="B36:D36"/>
    <mergeCell ref="E36:F36"/>
    <mergeCell ref="G36:H36"/>
    <mergeCell ref="D27:E27"/>
    <mergeCell ref="D28:E28"/>
    <mergeCell ref="D29:E29"/>
    <mergeCell ref="D30:E30"/>
    <mergeCell ref="D31:E31"/>
    <mergeCell ref="B32:C32"/>
    <mergeCell ref="D32:E32"/>
    <mergeCell ref="D21:E21"/>
    <mergeCell ref="D22:E22"/>
    <mergeCell ref="D23:E23"/>
    <mergeCell ref="D24:E24"/>
    <mergeCell ref="B25:G25"/>
    <mergeCell ref="D26:E26"/>
    <mergeCell ref="B8:G8"/>
    <mergeCell ref="B9:G9"/>
    <mergeCell ref="E17:G17"/>
    <mergeCell ref="B18:G18"/>
    <mergeCell ref="D19:E19"/>
    <mergeCell ref="D20:E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B59" sqref="B59"/>
    </sheetView>
  </sheetViews>
  <sheetFormatPr defaultColWidth="9.140625" defaultRowHeight="12.75"/>
  <cols>
    <col min="1" max="1" width="4.00390625" style="0" customWidth="1"/>
    <col min="2" max="2" width="52.8515625" style="0" customWidth="1"/>
    <col min="3" max="3" width="5.140625" style="0" customWidth="1"/>
    <col min="8" max="8" width="7.421875" style="0" customWidth="1"/>
  </cols>
  <sheetData>
    <row r="1" spans="1:2" ht="12.75">
      <c r="A1" s="10" t="s">
        <v>226</v>
      </c>
      <c r="B1" s="10"/>
    </row>
    <row r="2" spans="1:2" ht="12.75">
      <c r="A2" s="10" t="s">
        <v>227</v>
      </c>
      <c r="B2" s="10"/>
    </row>
    <row r="3" spans="1:2" ht="12.75">
      <c r="A3" s="10" t="s">
        <v>228</v>
      </c>
      <c r="B3" s="10"/>
    </row>
    <row r="4" spans="1:2" ht="12.75">
      <c r="A4" s="10" t="s">
        <v>229</v>
      </c>
      <c r="B4" s="10"/>
    </row>
    <row r="5" spans="1:2" ht="12.75">
      <c r="A5" s="10" t="s">
        <v>230</v>
      </c>
      <c r="B5" s="10"/>
    </row>
    <row r="6" spans="1:2" ht="12.75">
      <c r="A6" s="10" t="s">
        <v>231</v>
      </c>
      <c r="B6" s="10"/>
    </row>
    <row r="7" ht="12.75">
      <c r="A7" s="221"/>
    </row>
    <row r="8" spans="1:11" ht="24.75" customHeight="1">
      <c r="A8" s="240" t="s">
        <v>597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</row>
    <row r="9" ht="17.25" thickBot="1">
      <c r="A9" s="222"/>
    </row>
    <row r="10" spans="1:11" ht="22.5">
      <c r="A10" s="223" t="s">
        <v>598</v>
      </c>
      <c r="B10" s="233" t="s">
        <v>505</v>
      </c>
      <c r="C10" s="233" t="s">
        <v>557</v>
      </c>
      <c r="D10" s="223" t="s">
        <v>600</v>
      </c>
      <c r="E10" s="223" t="s">
        <v>602</v>
      </c>
      <c r="F10" s="223" t="s">
        <v>559</v>
      </c>
      <c r="G10" s="223" t="s">
        <v>605</v>
      </c>
      <c r="H10" s="223" t="s">
        <v>607</v>
      </c>
      <c r="I10" s="223" t="s">
        <v>610</v>
      </c>
      <c r="J10" s="223" t="s">
        <v>612</v>
      </c>
      <c r="K10" s="223" t="s">
        <v>612</v>
      </c>
    </row>
    <row r="11" spans="1:11" ht="22.5">
      <c r="A11" s="224" t="s">
        <v>599</v>
      </c>
      <c r="B11" s="234"/>
      <c r="C11" s="234"/>
      <c r="D11" s="224" t="s">
        <v>601</v>
      </c>
      <c r="E11" s="224" t="s">
        <v>603</v>
      </c>
      <c r="F11" s="224" t="s">
        <v>560</v>
      </c>
      <c r="G11" s="224" t="s">
        <v>606</v>
      </c>
      <c r="H11" s="224" t="s">
        <v>608</v>
      </c>
      <c r="I11" s="224" t="s">
        <v>611</v>
      </c>
      <c r="J11" s="224" t="s">
        <v>613</v>
      </c>
      <c r="K11" s="224" t="s">
        <v>615</v>
      </c>
    </row>
    <row r="12" spans="1:11" ht="23.25" thickBot="1">
      <c r="A12" s="225"/>
      <c r="B12" s="235"/>
      <c r="C12" s="235"/>
      <c r="D12" s="225"/>
      <c r="E12" s="225"/>
      <c r="F12" s="225" t="s">
        <v>604</v>
      </c>
      <c r="G12" s="225" t="s">
        <v>560</v>
      </c>
      <c r="H12" s="225" t="s">
        <v>609</v>
      </c>
      <c r="I12" s="225" t="s">
        <v>609</v>
      </c>
      <c r="J12" s="225" t="s">
        <v>614</v>
      </c>
      <c r="K12" s="225" t="s">
        <v>616</v>
      </c>
    </row>
    <row r="13" spans="1:11" ht="13.5" thickBot="1">
      <c r="A13" s="227">
        <v>1</v>
      </c>
      <c r="B13" s="227">
        <v>2</v>
      </c>
      <c r="C13" s="227">
        <v>3</v>
      </c>
      <c r="D13" s="227">
        <v>4</v>
      </c>
      <c r="E13" s="227">
        <v>5</v>
      </c>
      <c r="F13" s="227">
        <v>6</v>
      </c>
      <c r="G13" s="227">
        <v>7</v>
      </c>
      <c r="H13" s="227">
        <v>8</v>
      </c>
      <c r="I13" s="227">
        <v>9</v>
      </c>
      <c r="J13" s="227">
        <v>10</v>
      </c>
      <c r="K13" s="227">
        <v>11</v>
      </c>
    </row>
    <row r="14" spans="1:11" ht="13.5" thickBot="1">
      <c r="A14" s="227" t="s">
        <v>125</v>
      </c>
      <c r="B14" s="236" t="s">
        <v>617</v>
      </c>
      <c r="C14" s="237"/>
      <c r="D14" s="237"/>
      <c r="E14" s="237"/>
      <c r="F14" s="237"/>
      <c r="G14" s="237"/>
      <c r="H14" s="237"/>
      <c r="I14" s="237"/>
      <c r="J14" s="237"/>
      <c r="K14" s="238"/>
    </row>
    <row r="15" spans="1:11" ht="13.5" thickBot="1">
      <c r="A15" s="227">
        <v>1</v>
      </c>
      <c r="B15" s="236" t="s">
        <v>585</v>
      </c>
      <c r="C15" s="237"/>
      <c r="D15" s="237"/>
      <c r="E15" s="237"/>
      <c r="F15" s="237"/>
      <c r="G15" s="237"/>
      <c r="H15" s="237"/>
      <c r="I15" s="237"/>
      <c r="J15" s="237"/>
      <c r="K15" s="238"/>
    </row>
    <row r="16" spans="1:11" ht="13.5" thickBot="1">
      <c r="A16" s="228">
        <v>1</v>
      </c>
      <c r="B16" s="245" t="s">
        <v>524</v>
      </c>
      <c r="C16" s="228" t="s">
        <v>464</v>
      </c>
      <c r="D16" s="228" t="s">
        <v>525</v>
      </c>
      <c r="E16" s="229">
        <v>28971</v>
      </c>
      <c r="F16" s="229">
        <v>1.7018</v>
      </c>
      <c r="G16" s="230">
        <v>49302.12</v>
      </c>
      <c r="H16" s="229">
        <v>0.2375</v>
      </c>
      <c r="I16" s="230">
        <v>6880.61</v>
      </c>
      <c r="J16" s="229">
        <v>0.183408</v>
      </c>
      <c r="K16" s="229">
        <v>0.371193</v>
      </c>
    </row>
    <row r="17" spans="1:11" ht="13.5" thickBot="1">
      <c r="A17" s="228">
        <v>2</v>
      </c>
      <c r="B17" s="245" t="s">
        <v>526</v>
      </c>
      <c r="C17" s="228" t="s">
        <v>464</v>
      </c>
      <c r="D17" s="228" t="s">
        <v>527</v>
      </c>
      <c r="E17" s="229">
        <v>41540</v>
      </c>
      <c r="F17" s="229">
        <v>1.4604</v>
      </c>
      <c r="G17" s="230">
        <v>60663.12</v>
      </c>
      <c r="H17" s="229">
        <v>0.1035</v>
      </c>
      <c r="I17" s="230">
        <v>4299.39</v>
      </c>
      <c r="J17" s="229">
        <v>0.045017</v>
      </c>
      <c r="K17" s="229">
        <v>0.231942</v>
      </c>
    </row>
    <row r="18" spans="1:11" ht="13.5" thickBot="1">
      <c r="A18" s="228">
        <v>3</v>
      </c>
      <c r="B18" s="245" t="s">
        <v>526</v>
      </c>
      <c r="C18" s="228" t="s">
        <v>508</v>
      </c>
      <c r="D18" s="228" t="s">
        <v>527</v>
      </c>
      <c r="E18" s="229">
        <v>7815</v>
      </c>
      <c r="F18" s="229">
        <v>0.8182</v>
      </c>
      <c r="G18" s="230">
        <v>6394.47</v>
      </c>
      <c r="H18" s="229">
        <v>0.1035</v>
      </c>
      <c r="I18" s="229">
        <v>808.85</v>
      </c>
      <c r="J18" s="229">
        <v>0.008469</v>
      </c>
      <c r="K18" s="229">
        <v>0.043636</v>
      </c>
    </row>
    <row r="19" spans="1:11" ht="13.5" thickBot="1">
      <c r="A19" s="228">
        <v>4</v>
      </c>
      <c r="B19" s="245" t="s">
        <v>528</v>
      </c>
      <c r="C19" s="228" t="s">
        <v>464</v>
      </c>
      <c r="D19" s="228" t="s">
        <v>529</v>
      </c>
      <c r="E19" s="229">
        <v>15723</v>
      </c>
      <c r="F19" s="229">
        <v>1.5275</v>
      </c>
      <c r="G19" s="230">
        <v>24016.8</v>
      </c>
      <c r="H19" s="229">
        <v>0.192</v>
      </c>
      <c r="I19" s="230">
        <v>3018.82</v>
      </c>
      <c r="J19" s="229">
        <v>0.078425</v>
      </c>
      <c r="K19" s="229">
        <v>0.162858</v>
      </c>
    </row>
    <row r="20" spans="1:11" ht="13.5" thickBot="1">
      <c r="A20" s="228">
        <v>5</v>
      </c>
      <c r="B20" s="245" t="s">
        <v>530</v>
      </c>
      <c r="C20" s="228" t="s">
        <v>464</v>
      </c>
      <c r="D20" s="228" t="s">
        <v>531</v>
      </c>
      <c r="E20" s="229">
        <v>30499</v>
      </c>
      <c r="F20" s="229">
        <v>1.5335</v>
      </c>
      <c r="G20" s="230">
        <v>46768.75</v>
      </c>
      <c r="H20" s="229">
        <v>0.1557</v>
      </c>
      <c r="I20" s="230">
        <v>4748.69</v>
      </c>
      <c r="J20" s="229">
        <v>0.079245</v>
      </c>
      <c r="K20" s="229">
        <v>0.256181</v>
      </c>
    </row>
    <row r="21" spans="1:11" ht="13.5" thickBot="1">
      <c r="A21" s="228">
        <v>6</v>
      </c>
      <c r="B21" s="245" t="s">
        <v>530</v>
      </c>
      <c r="C21" s="228" t="s">
        <v>508</v>
      </c>
      <c r="D21" s="228" t="s">
        <v>531</v>
      </c>
      <c r="E21" s="229">
        <v>1708</v>
      </c>
      <c r="F21" s="229">
        <v>0.9296</v>
      </c>
      <c r="G21" s="230">
        <v>1587.8</v>
      </c>
      <c r="H21" s="229">
        <v>0.1557</v>
      </c>
      <c r="I21" s="229">
        <v>265.94</v>
      </c>
      <c r="J21" s="229">
        <v>0.004438</v>
      </c>
      <c r="K21" s="229">
        <v>0.014347</v>
      </c>
    </row>
    <row r="22" spans="1:11" ht="13.5" thickBot="1">
      <c r="A22" s="228">
        <v>7</v>
      </c>
      <c r="B22" s="245" t="s">
        <v>532</v>
      </c>
      <c r="C22" s="228" t="s">
        <v>508</v>
      </c>
      <c r="D22" s="228" t="s">
        <v>533</v>
      </c>
      <c r="E22" s="229">
        <v>1000</v>
      </c>
      <c r="F22" s="229">
        <v>1.0553</v>
      </c>
      <c r="G22" s="230">
        <v>1055.25</v>
      </c>
      <c r="H22" s="229">
        <v>0.2973</v>
      </c>
      <c r="I22" s="229">
        <v>297.3</v>
      </c>
      <c r="J22" s="229">
        <v>0.003214</v>
      </c>
      <c r="K22" s="229">
        <v>0.016039</v>
      </c>
    </row>
    <row r="23" spans="1:11" ht="13.5" thickBot="1">
      <c r="A23" s="228">
        <v>8</v>
      </c>
      <c r="B23" s="245" t="s">
        <v>532</v>
      </c>
      <c r="C23" s="228" t="s">
        <v>464</v>
      </c>
      <c r="D23" s="228" t="s">
        <v>533</v>
      </c>
      <c r="E23" s="229">
        <v>17198</v>
      </c>
      <c r="F23" s="229">
        <v>1.6683</v>
      </c>
      <c r="G23" s="230">
        <v>28692.21</v>
      </c>
      <c r="H23" s="229">
        <v>0.2973</v>
      </c>
      <c r="I23" s="230">
        <v>5112.97</v>
      </c>
      <c r="J23" s="229">
        <v>0.055267</v>
      </c>
      <c r="K23" s="229">
        <v>0.275833</v>
      </c>
    </row>
    <row r="24" spans="1:11" ht="23.25" thickBot="1">
      <c r="A24" s="228">
        <v>9</v>
      </c>
      <c r="B24" s="245" t="s">
        <v>534</v>
      </c>
      <c r="C24" s="228" t="s">
        <v>508</v>
      </c>
      <c r="D24" s="228" t="s">
        <v>535</v>
      </c>
      <c r="E24" s="229">
        <v>14511</v>
      </c>
      <c r="F24" s="229">
        <v>0.9431</v>
      </c>
      <c r="G24" s="230">
        <v>13684.76</v>
      </c>
      <c r="H24" s="229">
        <v>0.2903</v>
      </c>
      <c r="I24" s="230">
        <v>4212.54</v>
      </c>
      <c r="J24" s="229">
        <v>0.003283</v>
      </c>
      <c r="K24" s="229">
        <v>0.227257</v>
      </c>
    </row>
    <row r="25" spans="1:11" ht="23.25" thickBot="1">
      <c r="A25" s="228">
        <v>10</v>
      </c>
      <c r="B25" s="245" t="s">
        <v>534</v>
      </c>
      <c r="C25" s="228" t="s">
        <v>464</v>
      </c>
      <c r="D25" s="228" t="s">
        <v>535</v>
      </c>
      <c r="E25" s="229">
        <v>10000</v>
      </c>
      <c r="F25" s="229">
        <v>0.778</v>
      </c>
      <c r="G25" s="230">
        <v>7780</v>
      </c>
      <c r="H25" s="229">
        <v>0.2903</v>
      </c>
      <c r="I25" s="230">
        <v>2903</v>
      </c>
      <c r="J25" s="229">
        <v>0.002263</v>
      </c>
      <c r="K25" s="229">
        <v>0.15661</v>
      </c>
    </row>
    <row r="26" spans="1:11" ht="23.25" thickBot="1">
      <c r="A26" s="228">
        <v>11</v>
      </c>
      <c r="B26" s="245" t="s">
        <v>536</v>
      </c>
      <c r="C26" s="228" t="s">
        <v>464</v>
      </c>
      <c r="D26" s="228" t="s">
        <v>537</v>
      </c>
      <c r="E26" s="229">
        <v>40723</v>
      </c>
      <c r="F26" s="229">
        <v>0.7745</v>
      </c>
      <c r="G26" s="230">
        <v>31540.41</v>
      </c>
      <c r="H26" s="229">
        <v>0.3686</v>
      </c>
      <c r="I26" s="230">
        <v>15010.5</v>
      </c>
      <c r="J26" s="229">
        <v>0.039786</v>
      </c>
      <c r="K26" s="229">
        <v>0.809782</v>
      </c>
    </row>
    <row r="27" spans="1:11" ht="23.25" thickBot="1">
      <c r="A27" s="228">
        <v>12</v>
      </c>
      <c r="B27" s="245" t="s">
        <v>536</v>
      </c>
      <c r="C27" s="228" t="s">
        <v>508</v>
      </c>
      <c r="D27" s="228" t="s">
        <v>537</v>
      </c>
      <c r="E27" s="229">
        <v>1000</v>
      </c>
      <c r="F27" s="229">
        <v>1.6181</v>
      </c>
      <c r="G27" s="230">
        <v>1618.05</v>
      </c>
      <c r="H27" s="229">
        <v>0.3686</v>
      </c>
      <c r="I27" s="229">
        <v>368.6</v>
      </c>
      <c r="J27" s="229">
        <v>0.000977</v>
      </c>
      <c r="K27" s="229">
        <v>0.019885</v>
      </c>
    </row>
    <row r="28" spans="1:11" ht="23.25" thickBot="1">
      <c r="A28" s="228">
        <v>13</v>
      </c>
      <c r="B28" s="245" t="s">
        <v>538</v>
      </c>
      <c r="C28" s="228" t="s">
        <v>508</v>
      </c>
      <c r="D28" s="228" t="s">
        <v>539</v>
      </c>
      <c r="E28" s="229">
        <v>5258</v>
      </c>
      <c r="F28" s="229">
        <v>0.8724</v>
      </c>
      <c r="G28" s="230">
        <v>4586.95</v>
      </c>
      <c r="H28" s="229">
        <v>0.3201</v>
      </c>
      <c r="I28" s="230">
        <v>1683.09</v>
      </c>
      <c r="J28" s="229">
        <v>0.001365</v>
      </c>
      <c r="K28" s="229">
        <v>0.090799</v>
      </c>
    </row>
    <row r="29" spans="1:11" ht="23.25" thickBot="1">
      <c r="A29" s="228">
        <v>14</v>
      </c>
      <c r="B29" s="245" t="s">
        <v>538</v>
      </c>
      <c r="C29" s="228" t="s">
        <v>464</v>
      </c>
      <c r="D29" s="228" t="s">
        <v>539</v>
      </c>
      <c r="E29" s="229">
        <v>13000</v>
      </c>
      <c r="F29" s="229">
        <v>0.9034</v>
      </c>
      <c r="G29" s="230">
        <v>11744</v>
      </c>
      <c r="H29" s="229">
        <v>0.3201</v>
      </c>
      <c r="I29" s="230">
        <v>4161.3</v>
      </c>
      <c r="J29" s="229">
        <v>0.003375</v>
      </c>
      <c r="K29" s="229">
        <v>0.224493</v>
      </c>
    </row>
    <row r="30" spans="1:11" ht="13.5" thickBot="1">
      <c r="A30" s="228">
        <v>15</v>
      </c>
      <c r="B30" s="245" t="s">
        <v>592</v>
      </c>
      <c r="C30" s="228" t="s">
        <v>508</v>
      </c>
      <c r="D30" s="228" t="s">
        <v>586</v>
      </c>
      <c r="E30" s="229">
        <v>2000</v>
      </c>
      <c r="F30" s="229">
        <v>0.7035</v>
      </c>
      <c r="G30" s="230">
        <v>1407</v>
      </c>
      <c r="H30" s="229">
        <v>0</v>
      </c>
      <c r="I30" s="229">
        <v>0</v>
      </c>
      <c r="J30" s="229">
        <v>0.032935</v>
      </c>
      <c r="K30" s="229">
        <v>0</v>
      </c>
    </row>
    <row r="31" spans="1:11" ht="13.5" thickBot="1">
      <c r="A31" s="228">
        <v>16</v>
      </c>
      <c r="B31" s="245" t="s">
        <v>540</v>
      </c>
      <c r="C31" s="228" t="s">
        <v>508</v>
      </c>
      <c r="D31" s="228" t="s">
        <v>541</v>
      </c>
      <c r="E31" s="229">
        <v>10519</v>
      </c>
      <c r="F31" s="229">
        <v>3.1234</v>
      </c>
      <c r="G31" s="230">
        <v>32854.92</v>
      </c>
      <c r="H31" s="229">
        <v>0.6509</v>
      </c>
      <c r="I31" s="230">
        <v>6846.82</v>
      </c>
      <c r="J31" s="229">
        <v>0.006871</v>
      </c>
      <c r="K31" s="229">
        <v>0.36937</v>
      </c>
    </row>
    <row r="32" spans="1:11" ht="13.5" thickBot="1">
      <c r="A32" s="228">
        <v>17</v>
      </c>
      <c r="B32" s="245" t="s">
        <v>593</v>
      </c>
      <c r="C32" s="228" t="s">
        <v>464</v>
      </c>
      <c r="D32" s="228" t="s">
        <v>587</v>
      </c>
      <c r="E32" s="229">
        <v>2000</v>
      </c>
      <c r="F32" s="229">
        <v>1.2896</v>
      </c>
      <c r="G32" s="230">
        <v>2579.12</v>
      </c>
      <c r="H32" s="229">
        <v>0.692</v>
      </c>
      <c r="I32" s="230">
        <v>1384</v>
      </c>
      <c r="J32" s="229">
        <v>0.014413</v>
      </c>
      <c r="K32" s="229">
        <v>0.074664</v>
      </c>
    </row>
    <row r="33" spans="1:11" ht="13.5" thickBot="1">
      <c r="A33" s="228">
        <v>18</v>
      </c>
      <c r="B33" s="245" t="s">
        <v>594</v>
      </c>
      <c r="C33" s="228" t="s">
        <v>464</v>
      </c>
      <c r="D33" s="228" t="s">
        <v>588</v>
      </c>
      <c r="E33" s="229">
        <v>1714</v>
      </c>
      <c r="F33" s="229">
        <v>1.0362</v>
      </c>
      <c r="G33" s="230">
        <v>1776.06</v>
      </c>
      <c r="H33" s="229">
        <v>2.2227</v>
      </c>
      <c r="I33" s="230">
        <v>3809.71</v>
      </c>
      <c r="J33" s="229">
        <v>0.19985</v>
      </c>
      <c r="K33" s="229">
        <v>0.205525</v>
      </c>
    </row>
    <row r="34" spans="1:11" ht="13.5" thickBot="1">
      <c r="A34" s="228">
        <v>19</v>
      </c>
      <c r="B34" s="245" t="s">
        <v>542</v>
      </c>
      <c r="C34" s="228" t="s">
        <v>508</v>
      </c>
      <c r="D34" s="228" t="s">
        <v>543</v>
      </c>
      <c r="E34" s="229">
        <v>21</v>
      </c>
      <c r="F34" s="230">
        <v>2505.609</v>
      </c>
      <c r="G34" s="230">
        <v>52617.79</v>
      </c>
      <c r="H34" s="230">
        <v>1200.6999</v>
      </c>
      <c r="I34" s="230">
        <v>25214.7</v>
      </c>
      <c r="J34" s="229">
        <v>0.015146</v>
      </c>
      <c r="K34" s="229">
        <v>1.360275</v>
      </c>
    </row>
    <row r="35" spans="1:11" ht="13.5" thickBot="1">
      <c r="A35" s="228">
        <v>20</v>
      </c>
      <c r="B35" s="245" t="s">
        <v>544</v>
      </c>
      <c r="C35" s="228" t="s">
        <v>464</v>
      </c>
      <c r="D35" s="228" t="s">
        <v>545</v>
      </c>
      <c r="E35" s="229">
        <v>37883</v>
      </c>
      <c r="F35" s="229">
        <v>0.514</v>
      </c>
      <c r="G35" s="230">
        <v>19473.43</v>
      </c>
      <c r="H35" s="229">
        <v>0.0314</v>
      </c>
      <c r="I35" s="230">
        <v>1189.53</v>
      </c>
      <c r="J35" s="229">
        <v>0.00997</v>
      </c>
      <c r="K35" s="229">
        <v>0.064172</v>
      </c>
    </row>
    <row r="36" spans="1:11" ht="13.5" thickBot="1">
      <c r="A36" s="228">
        <v>21</v>
      </c>
      <c r="B36" s="245" t="s">
        <v>546</v>
      </c>
      <c r="C36" s="228" t="s">
        <v>508</v>
      </c>
      <c r="D36" s="228" t="s">
        <v>547</v>
      </c>
      <c r="E36" s="229">
        <v>16020</v>
      </c>
      <c r="F36" s="229">
        <v>0.4663</v>
      </c>
      <c r="G36" s="230">
        <v>7469.99</v>
      </c>
      <c r="H36" s="229">
        <v>0.0144</v>
      </c>
      <c r="I36" s="229">
        <v>230.69</v>
      </c>
      <c r="J36" s="229">
        <v>0.006093</v>
      </c>
      <c r="K36" s="229">
        <v>0.012445</v>
      </c>
    </row>
    <row r="37" spans="1:11" ht="13.5" thickBot="1">
      <c r="A37" s="228">
        <v>22</v>
      </c>
      <c r="B37" s="245" t="s">
        <v>546</v>
      </c>
      <c r="C37" s="228" t="s">
        <v>464</v>
      </c>
      <c r="D37" s="228" t="s">
        <v>547</v>
      </c>
      <c r="E37" s="229">
        <v>12395</v>
      </c>
      <c r="F37" s="229">
        <v>0.3558</v>
      </c>
      <c r="G37" s="230">
        <v>4410.5</v>
      </c>
      <c r="H37" s="229">
        <v>0.0144</v>
      </c>
      <c r="I37" s="229">
        <v>178.49</v>
      </c>
      <c r="J37" s="229">
        <v>0.004714</v>
      </c>
      <c r="K37" s="229">
        <v>0.009629</v>
      </c>
    </row>
    <row r="38" spans="1:11" ht="13.5" thickBot="1">
      <c r="A38" s="228">
        <v>23</v>
      </c>
      <c r="B38" s="245" t="s">
        <v>548</v>
      </c>
      <c r="C38" s="228" t="s">
        <v>508</v>
      </c>
      <c r="D38" s="228" t="s">
        <v>549</v>
      </c>
      <c r="E38" s="229">
        <v>23916</v>
      </c>
      <c r="F38" s="229">
        <v>0.7777</v>
      </c>
      <c r="G38" s="230">
        <v>18599.6</v>
      </c>
      <c r="H38" s="229">
        <v>0.0391</v>
      </c>
      <c r="I38" s="229">
        <v>935.12</v>
      </c>
      <c r="J38" s="229">
        <v>0.009342</v>
      </c>
      <c r="K38" s="229">
        <v>0.050448</v>
      </c>
    </row>
    <row r="39" spans="1:11" ht="13.5" thickBot="1">
      <c r="A39" s="228">
        <v>24</v>
      </c>
      <c r="B39" s="245" t="s">
        <v>548</v>
      </c>
      <c r="C39" s="228" t="s">
        <v>464</v>
      </c>
      <c r="D39" s="228" t="s">
        <v>549</v>
      </c>
      <c r="E39" s="229">
        <v>10000</v>
      </c>
      <c r="F39" s="229">
        <v>0.2365</v>
      </c>
      <c r="G39" s="230">
        <v>2365</v>
      </c>
      <c r="H39" s="229">
        <v>0.0391</v>
      </c>
      <c r="I39" s="229">
        <v>391</v>
      </c>
      <c r="J39" s="229">
        <v>0.003906</v>
      </c>
      <c r="K39" s="229">
        <v>0.021094</v>
      </c>
    </row>
    <row r="40" spans="1:11" ht="13.5" thickBot="1">
      <c r="A40" s="228">
        <v>25</v>
      </c>
      <c r="B40" s="245" t="s">
        <v>550</v>
      </c>
      <c r="C40" s="228" t="s">
        <v>464</v>
      </c>
      <c r="D40" s="228" t="s">
        <v>551</v>
      </c>
      <c r="E40" s="229">
        <v>135000</v>
      </c>
      <c r="F40" s="229">
        <v>1.0626</v>
      </c>
      <c r="G40" s="230">
        <v>143453.14</v>
      </c>
      <c r="H40" s="229">
        <v>1.3823</v>
      </c>
      <c r="I40" s="230">
        <v>186610.5</v>
      </c>
      <c r="J40" s="229">
        <v>0.027473</v>
      </c>
      <c r="K40" s="229">
        <v>10.067206</v>
      </c>
    </row>
    <row r="41" spans="1:11" ht="13.5" thickBot="1">
      <c r="A41" s="228">
        <v>26</v>
      </c>
      <c r="B41" s="245" t="s">
        <v>550</v>
      </c>
      <c r="C41" s="228" t="s">
        <v>508</v>
      </c>
      <c r="D41" s="228" t="s">
        <v>551</v>
      </c>
      <c r="E41" s="229">
        <v>208143</v>
      </c>
      <c r="F41" s="229">
        <v>1.0372</v>
      </c>
      <c r="G41" s="230">
        <v>215884.58</v>
      </c>
      <c r="H41" s="229">
        <v>1.3823</v>
      </c>
      <c r="I41" s="230">
        <v>287716.07</v>
      </c>
      <c r="J41" s="229">
        <v>0.042359</v>
      </c>
      <c r="K41" s="229">
        <v>15.521618</v>
      </c>
    </row>
    <row r="42" spans="1:11" ht="13.5" thickBot="1">
      <c r="A42" s="228">
        <v>4</v>
      </c>
      <c r="B42" s="248" t="s">
        <v>595</v>
      </c>
      <c r="C42" s="249"/>
      <c r="D42" s="249"/>
      <c r="E42" s="249"/>
      <c r="F42" s="250"/>
      <c r="G42" s="230">
        <v>792325.82</v>
      </c>
      <c r="H42" s="229"/>
      <c r="I42" s="230">
        <v>568278.23</v>
      </c>
      <c r="J42" s="229"/>
      <c r="K42" s="246">
        <v>0.306573</v>
      </c>
    </row>
    <row r="43" spans="1:11" ht="13.5" thickBot="1">
      <c r="A43" s="227" t="s">
        <v>127</v>
      </c>
      <c r="B43" s="236" t="s">
        <v>596</v>
      </c>
      <c r="C43" s="237"/>
      <c r="D43" s="237"/>
      <c r="E43" s="237"/>
      <c r="F43" s="238"/>
      <c r="G43" s="231">
        <v>792325.82</v>
      </c>
      <c r="H43" s="229"/>
      <c r="I43" s="231">
        <v>568278.23</v>
      </c>
      <c r="J43" s="229"/>
      <c r="K43" s="247">
        <v>0.306573</v>
      </c>
    </row>
    <row r="44" ht="12.75" customHeight="1">
      <c r="A44" s="239"/>
    </row>
    <row r="45" spans="1:9" ht="55.5" customHeight="1">
      <c r="A45" s="10" t="s">
        <v>306</v>
      </c>
      <c r="D45" s="116" t="s">
        <v>591</v>
      </c>
      <c r="E45" s="116"/>
      <c r="F45" s="116"/>
      <c r="G45" s="125" t="s">
        <v>308</v>
      </c>
      <c r="H45" s="125"/>
      <c r="I45" s="125"/>
    </row>
    <row r="46" ht="12.75">
      <c r="A46" s="10" t="s">
        <v>500</v>
      </c>
    </row>
    <row r="47" spans="7:9" ht="12.75">
      <c r="G47" s="32"/>
      <c r="H47" s="241"/>
      <c r="I47" s="242"/>
    </row>
    <row r="49" spans="2:9" ht="12.75">
      <c r="B49" s="218"/>
      <c r="C49" s="217" t="s">
        <v>521</v>
      </c>
      <c r="D49" s="218"/>
      <c r="E49" s="215"/>
      <c r="F49" s="220"/>
      <c r="G49" s="215"/>
      <c r="H49" s="219"/>
      <c r="I49" s="215"/>
    </row>
    <row r="50" spans="2:9" ht="12.75">
      <c r="B50" s="217"/>
      <c r="C50" s="217" t="s">
        <v>522</v>
      </c>
      <c r="D50" s="217"/>
      <c r="E50" s="216"/>
      <c r="F50" s="216"/>
      <c r="G50" s="216"/>
      <c r="H50" s="216"/>
      <c r="I50" s="216"/>
    </row>
    <row r="51" spans="2:9" ht="12.75">
      <c r="B51" s="217"/>
      <c r="C51" s="217" t="s">
        <v>523</v>
      </c>
      <c r="D51" s="217"/>
      <c r="E51" s="216"/>
      <c r="F51" s="216"/>
      <c r="G51" s="216"/>
      <c r="H51" s="216"/>
      <c r="I51" s="216"/>
    </row>
    <row r="52" spans="2:9" ht="12.75">
      <c r="B52" s="217"/>
      <c r="C52" s="217"/>
      <c r="D52" s="217"/>
      <c r="E52" s="216"/>
      <c r="F52" s="216"/>
      <c r="G52" s="216"/>
      <c r="H52" s="216"/>
      <c r="I52" s="216"/>
    </row>
  </sheetData>
  <sheetProtection/>
  <mergeCells count="8">
    <mergeCell ref="A8:K8"/>
    <mergeCell ref="G45:I45"/>
    <mergeCell ref="B10:B12"/>
    <mergeCell ref="C10:C12"/>
    <mergeCell ref="B14:K14"/>
    <mergeCell ref="B15:K15"/>
    <mergeCell ref="B42:F42"/>
    <mergeCell ref="B43:F4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2022-04-28T08:52:39Z</cp:lastPrinted>
  <dcterms:created xsi:type="dcterms:W3CDTF">2022-03-10T23:20:19Z</dcterms:created>
  <dcterms:modified xsi:type="dcterms:W3CDTF">2022-04-28T08:52:50Z</dcterms:modified>
  <cp:category/>
  <cp:version/>
  <cp:contentType/>
  <cp:contentStatus/>
</cp:coreProperties>
</file>