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10" windowWidth="23250" windowHeight="9435" tabRatio="928" firstSheet="3" activeTab="1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DRUGE HOV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<sst xmlns="http://schemas.openxmlformats.org/spreadsheetml/2006/main" count="904" uniqueCount="610">
  <si>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</si>
  <si>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</si>
  <si>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</si>
  <si>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</si>
  <si>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</si>
  <si>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</si>
  <si>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</si>
  <si>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</si>
  <si>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</si>
  <si>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</si>
  <si>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</si>
  <si>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</si>
  <si>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</si>
  <si>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</si>
  <si>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</si>
  <si>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</si>
  <si>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</si>
  <si>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</si>
  <si>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</si>
  <si>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</si>
  <si>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</si>
  <si>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</si>
  <si>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</si>
  <si>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</si>
  <si>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</si>
  <si>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</si>
  <si>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</si>
  <si>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</si>
  <si>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</si>
  <si>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</si>
  <si>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</si>
  <si>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</si>
  <si>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</si>
  <si>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</si>
  <si>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</si>
  <si>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</si>
  <si>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</si>
  <si>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</si>
  <si>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</si>
  <si>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</si>
  <si>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</si>
  <si>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</si>
  <si>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</si>
  <si>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</si>
  <si>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</si>
  <si>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</si>
  <si>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</si>
  <si>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</si>
  <si>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</si>
  <si>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</si>
  <si>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</si>
  <si>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</si>
  <si>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</si>
  <si>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</si>
  <si>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</si>
  <si>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</si>
  <si>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</si>
  <si>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</si>
  <si>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</si>
  <si>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</si>
  <si>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</si>
  <si>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</si>
  <si>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</si>
  <si>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</si>
  <si>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</si>
  <si>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</si>
  <si>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</si>
  <si>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</si>
  <si>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</si>
  <si>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</si>
  <si>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</si>
  <si>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</si>
  <si>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</si>
  <si>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</si>
  <si>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</si>
  <si>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</si>
  <si>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</si>
  <si>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</si>
  <si>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</si>
  <si>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</si>
  <si>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</si>
  <si>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</si>
  <si>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</si>
  <si>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</si>
  <si>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</si>
  <si>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</si>
  <si>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</si>
  <si>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</si>
  <si>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</si>
  <si>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</si>
  <si>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</si>
  <si>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</si>
  <si>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</si>
  <si>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</si>
  <si>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</si>
  <si>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</si>
  <si>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</si>
  <si>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</si>
  <si>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</si>
  <si>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</si>
  <si>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</si>
  <si>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</si>
  <si>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</si>
  <si>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</si>
  <si>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</si>
  <si>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</si>
  <si>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</si>
  <si>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</si>
  <si>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</si>
  <si>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</si>
  <si>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</si>
  <si>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</si>
  <si>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</si>
  <si>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</si>
  <si>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</si>
  <si>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</si>
  <si>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</si>
  <si>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</si>
  <si>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</si>
  <si>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</si>
  <si>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</si>
  <si>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</si>
  <si>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</si>
  <si>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</si>
  <si>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</si>
  <si>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</si>
  <si>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</si>
  <si>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</si>
  <si>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</si>
  <si>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</si>
  <si>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</si>
  <si>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</si>
  <si>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</si>
  <si>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</si>
  <si>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</si>
  <si>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</si>
  <si>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</si>
  <si>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</si>
  <si>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</si>
  <si>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</si>
  <si>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</si>
  <si>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</si>
  <si>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</si>
  <si>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</si>
  <si>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</si>
  <si>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</si>
  <si>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</si>
  <si>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</si>
  <si>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</si>
  <si>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</si>
  <si>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</si>
  <si>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</si>
  <si>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</si>
  <si>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</si>
  <si>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</si>
  <si>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</si>
  <si>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</si>
  <si>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</si>
  <si>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</si>
  <si>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</si>
  <si>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</si>
  <si>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</si>
  <si>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</si>
  <si>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</si>
  <si>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</si>
  <si>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</si>
  <si>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</si>
  <si>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</si>
  <si>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</si>
  <si>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</si>
  <si>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</si>
  <si>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</si>
  <si>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</si>
  <si>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</si>
  <si>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</si>
  <si>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</si>
  <si>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</si>
  <si>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</si>
  <si>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</si>
  <si>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</si>
  <si>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</si>
  <si>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</si>
  <si>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</si>
  <si>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</si>
  <si>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</si>
  <si>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</si>
  <si>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</si>
  <si>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</si>
  <si>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</si>
  <si>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</si>
  <si>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</si>
  <si>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</si>
  <si>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</si>
  <si>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</si>
  <si>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</si>
  <si>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</si>
  <si>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</si>
  <si>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</si>
  <si>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</si>
  <si>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</si>
  <si>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</si>
  <si>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</si>
  <si>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</si>
  <si>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</si>
  <si>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</si>
  <si>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</si>
  <si>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</si>
  <si>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</si>
  <si>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</si>
  <si>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</si>
  <si>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</si>
  <si>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</si>
  <si>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</si>
  <si>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</si>
  <si>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</si>
  <si>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</si>
  <si>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</si>
  <si>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</si>
  <si>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</si>
  <si>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</si>
  <si>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</si>
  <si>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</si>
  <si>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</si>
  <si>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</si>
  <si>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</si>
  <si>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</si>
  <si>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</si>
  <si>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</si>
  <si>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</si>
  <si>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</si>
  <si>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</si>
  <si>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</si>
  <si>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</si>
  <si>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</si>
  <si>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</si>
  <si>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</si>
  <si>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</si>
  <si>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</si>
  <si>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</si>
  <si>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</si>
  <si>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</si>
  <si>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</si>
  <si>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</si>
  <si>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</si>
  <si>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</si>
  <si>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</si>
  <si>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</si>
  <si>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</si>
  <si>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</si>
  <si>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</si>
  <si>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</si>
  <si>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</si>
  <si>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</si>
  <si>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</si>
  <si>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</si>
  <si>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</si>
  <si>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</si>
  <si>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</si>
  <si>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</si>
  <si>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</si>
  <si>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</si>
  <si>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</si>
  <si>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</si>
  <si>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</si>
  <si>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</si>
  <si>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</si>
  <si>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</si>
  <si>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</si>
  <si>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</si>
  <si>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</si>
  <si>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</si>
  <si>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</si>
  <si>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</si>
  <si>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</si>
  <si>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</si>
  <si>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</si>
  <si>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</si>
  <si>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</si>
  <si>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</si>
  <si>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</si>
  <si>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</si>
  <si>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</si>
  <si>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</si>
  <si>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</si>
  <si>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</si>
  <si>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</si>
  <si>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</si>
  <si>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</si>
  <si>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</si>
  <si>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</si>
  <si>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</si>
  <si>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</si>
  <si>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</si>
  <si>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</si>
  <si>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</si>
  <si>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</si>
  <si>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</si>
  <si>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</si>
  <si>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</si>
  <si>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</si>
  <si>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</si>
  <si>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</si>
  <si>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</si>
  <si>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</si>
  <si>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</si>
  <si>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</si>
  <si>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</si>
  <si>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</si>
  <si>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</si>
  <si>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</si>
  <si>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</si>
  <si>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</si>
  <si>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</si>
  <si>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</si>
  <si>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</si>
  <si>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</si>
  <si>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</si>
  <si>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</si>
  <si>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</si>
  <si>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</si>
  <si>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</si>
  <si>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</si>
  <si>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</si>
  <si>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</si>
  <si>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</si>
  <si>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</si>
  <si>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</si>
  <si>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</si>
  <si>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</si>
  <si>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</si>
  <si>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</si>
  <si>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</si>
  <si>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</si>
  <si>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</si>
  <si>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</si>
  <si>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</si>
  <si>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</si>
  <si>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</si>
  <si>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</si>
  <si>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</si>
  <si>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</si>
  <si>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</si>
  <si>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</si>
  <si>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</si>
  <si>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</si>
  <si>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</si>
  <si>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</si>
  <si>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</si>
  <si>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</si>
  <si>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</si>
  <si>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</si>
  <si>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</si>
  <si>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</si>
  <si>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</si>
  <si>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</si>
  <si>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</si>
  <si>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</si>
  <si>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</si>
  <si>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</si>
  <si>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</si>
  <si>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</si>
  <si>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</si>
  <si>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</si>
  <si>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</si>
  <si>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</si>
  <si>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</si>
  <si>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</si>
  <si>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</si>
  <si>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</si>
  <si>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</si>
  <si>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</si>
  <si>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</si>
  <si>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</si>
  <si>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</si>
  <si>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</si>
  <si>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</si>
  <si>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</si>
  <si>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</si>
  <si>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</si>
  <si>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</si>
  <si>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</si>
  <si>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</si>
  <si>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</si>
  <si>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</si>
  <si>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</si>
  <si>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</si>
  <si>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</si>
  <si>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</si>
  <si>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</si>
  <si>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</si>
  <si>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</si>
  <si>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</si>
  <si>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</si>
  <si>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</si>
  <si>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</si>
  <si>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</si>
  <si>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</si>
  <si>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</si>
  <si>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</si>
  <si>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</si>
  <si>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</si>
  <si>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</si>
  <si>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</si>
  <si>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</si>
  <si>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</si>
  <si>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</si>
  <si>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</si>
  <si>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</si>
  <si>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</si>
  <si>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</si>
  <si>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</si>
  <si>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</si>
  <si>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</si>
  <si>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</si>
  <si>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</si>
  <si>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</si>
  <si>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</si>
  <si>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</si>
  <si>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</si>
  <si>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</si>
  <si>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</si>
  <si>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</si>
  <si>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</si>
  <si>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</si>
  <si>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</si>
  <si>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</si>
  <si>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</si>
  <si>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</si>
  <si>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</si>
  <si>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</si>
  <si>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</si>
  <si>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</si>
  <si>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</si>
  <si>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</si>
  <si>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</si>
  <si>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</si>
  <si>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</si>
  <si>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</si>
  <si>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</si>
  <si>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</si>
  <si>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</si>
  <si>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</si>
  <si>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</si>
  <si>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</si>
  <si>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</si>
  <si>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</si>
  <si>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</si>
  <si>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</si>
  <si>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</si>
  <si>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</si>
  <si>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</si>
  <si>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</si>
  <si>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</si>
  <si>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</si>
  <si>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</si>
  <si>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</si>
  <si>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</si>
  <si>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</si>
  <si>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</si>
  <si>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</si>
  <si>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</si>
  <si>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</si>
  <si>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</si>
  <si>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</si>
  <si>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</si>
  <si>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</si>
  <si>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</si>
  <si>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</si>
  <si>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</si>
  <si>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</si>
  <si>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</si>
  <si>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</si>
  <si>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</si>
  <si>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</si>
  <si>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</si>
  <si>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</si>
  <si>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</si>
  <si>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</si>
  <si>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</si>
  <si>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</si>
  <si>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</si>
  <si>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</si>
  <si>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</si>
  <si>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</si>
  <si>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</si>
  <si>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</si>
  <si>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</si>
  <si>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</si>
  <si>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</si>
  <si>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</si>
  <si>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</si>
  <si>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</si>
  <si>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</si>
  <si>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</si>
  <si>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</si>
  <si>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</si>
  <si>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</si>
  <si>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</si>
  <si>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</si>
  <si>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</si>
  <si>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</si>
  <si>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Naziv investicionog fonda: ZMIF  u preoblikovanju INVEST NOVA  FOND  AD</t>
  </si>
  <si>
    <t>Registarski broj investicionog fonda: 01956973</t>
  </si>
  <si>
    <t>JIB zatvorenog investicionog fonda: 4400352650008</t>
  </si>
  <si>
    <t>Naziv investicionog fonda: ZMIF  u preoblikovanju INVEST NOVA  FOND  AD U STECAJU</t>
  </si>
  <si>
    <t>BILANS STANJA INVESTICIONOG FONDA u stecaju</t>
  </si>
  <si>
    <t>05.07.2018.</t>
  </si>
  <si>
    <t>06.07.2018.</t>
  </si>
  <si>
    <t>19.07.2018.</t>
  </si>
  <si>
    <t>20.07.2018.</t>
  </si>
  <si>
    <t>ANGR-R-A</t>
  </si>
  <si>
    <t>AUTR-R-A</t>
  </si>
  <si>
    <t>CSGN-R-A</t>
  </si>
  <si>
    <t>KNZM-R-A</t>
  </si>
  <si>
    <t>VPRK-R-A</t>
  </si>
  <si>
    <t>BIRA-R-A</t>
  </si>
  <si>
    <t>DOPT-R-A</t>
  </si>
  <si>
    <t>DVIN-R-A</t>
  </si>
  <si>
    <t>HIDR-R-A</t>
  </si>
  <si>
    <t>INZR-R-A</t>
  </si>
  <si>
    <t>RADB-R-A</t>
  </si>
  <si>
    <t>RAOP-R-A</t>
  </si>
  <si>
    <t>SAVA-R-B</t>
  </si>
  <si>
    <t>STNR-R-A</t>
  </si>
  <si>
    <t>TRGL-R-A</t>
  </si>
  <si>
    <t>TRML-R-A</t>
  </si>
  <si>
    <t>ZPBL-R-A</t>
  </si>
  <si>
    <t>FSBN-R-A</t>
  </si>
  <si>
    <t>FSTH-R-A</t>
  </si>
  <si>
    <t>FZIC-R-A</t>
  </si>
  <si>
    <t>KORN-R-A</t>
  </si>
  <si>
    <t>KPPR-R-A</t>
  </si>
  <si>
    <t>RATA-R-A</t>
  </si>
  <si>
    <t>NOBAB RE</t>
  </si>
  <si>
    <t>CJTERA</t>
  </si>
  <si>
    <t>CPPS RA</t>
  </si>
  <si>
    <t>JMTHRA</t>
  </si>
  <si>
    <t>20.8-24.2018</t>
  </si>
  <si>
    <t>PROMPRA</t>
  </si>
  <si>
    <t>ZERSRA</t>
  </si>
  <si>
    <t>INTL RA</t>
  </si>
  <si>
    <t>IZEN RA</t>
  </si>
  <si>
    <t>Dana, 31.12.2018. godine</t>
  </si>
  <si>
    <t xml:space="preserve">Dana, 31.12.2018. godine                                                         </t>
  </si>
  <si>
    <t>Dana, 31,12.2018. godine</t>
  </si>
  <si>
    <t>24,12,2018</t>
  </si>
  <si>
    <t>JLLC RA</t>
  </si>
  <si>
    <t>11,12,2018</t>
  </si>
  <si>
    <t>LSR9R</t>
  </si>
  <si>
    <t>Dana, 31,12,2018. godine</t>
  </si>
  <si>
    <t>za period od  27,04-31.12,2018 godine</t>
  </si>
  <si>
    <t>na dan 31.12.2018. godine</t>
  </si>
  <si>
    <t xml:space="preserve">Dana, 31.12.2018. godine                        </t>
  </si>
  <si>
    <t xml:space="preserve">Dana,31.12.2018. godine                  </t>
  </si>
  <si>
    <t>od 27.04 . do 31.12.2018 godine</t>
  </si>
  <si>
    <t xml:space="preserve">  za period od 27.04 do 31.12.2018. godine</t>
  </si>
  <si>
    <t>Dana,31.12.2018. godine</t>
  </si>
  <si>
    <t>za period od 27.04.do 31.12.2018 godine</t>
  </si>
  <si>
    <t>za period od 27.04. do 31.12.2018. godine</t>
  </si>
  <si>
    <t xml:space="preserve">Dana, 31.12.2018. godine                                 </t>
  </si>
  <si>
    <t>BOBAR BANKA AD BIJELJINA - U STEČAJU</t>
  </si>
  <si>
    <t>R</t>
  </si>
  <si>
    <t>BBRB-R-A</t>
  </si>
  <si>
    <t>HIDRAT AD UKRIN-ČELINAC</t>
  </si>
  <si>
    <t>HDRT-R-A</t>
  </si>
  <si>
    <t>JELŠINGRAD LIVAR LIVNICA ČELIKA AD BANJA LUKA</t>
  </si>
  <si>
    <t>B</t>
  </si>
  <si>
    <t>JLLC-R-A</t>
  </si>
  <si>
    <t>KOMPRED AD UGLJEVIK</t>
  </si>
  <si>
    <t>KMPD-R-A</t>
  </si>
  <si>
    <t>KP KOMUNALAC AD FOČA</t>
  </si>
  <si>
    <t>KOMF-R-A</t>
  </si>
  <si>
    <t>RUDNIK MRKOG UGLJA MILJEVINA AD - U STEČAJU-</t>
  </si>
  <si>
    <t>RMUM-R-A</t>
  </si>
  <si>
    <t>IZVOR PVIK AD FOČA</t>
  </si>
  <si>
    <t>VKIF-R-A</t>
  </si>
  <si>
    <t>ŽELJEZNICE RS AD DOBOJ</t>
  </si>
  <si>
    <t>ZERS-R-A</t>
  </si>
  <si>
    <t>BBRB-P-D</t>
  </si>
  <si>
    <t>IZVJEŠTAJ O STRUKTURI ULAGANJA INVESTICIONOG FONDA - AKCIJE na dan 31.12.2018. GODINE</t>
  </si>
  <si>
    <t>22,1563%</t>
  </si>
  <si>
    <t>IZVJEŠTAJ O STRUKTURI ULAGANJA INVESTICIONOG FONDA - OBVEZNICE na dan 31.12.2018. GODINE</t>
  </si>
  <si>
    <t>ABANKA VIPA DD LJUBLJANA</t>
  </si>
  <si>
    <t>ABVIP</t>
  </si>
  <si>
    <t>0</t>
  </si>
  <si>
    <t xml:space="preserve">Naziv investicionog fonda: ZMIF INVEST NOVA  FOND  AD u likvidaciji 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</si>
  <si>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</si>
  <si>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</si>
  <si>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</si>
  <si>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</si>
  <si>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</si>
  <si>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</si>
  <si>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</si>
  <si>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</si>
  <si>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</si>
  <si>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</si>
  <si>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</si>
  <si>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</si>
  <si>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</si>
  <si>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</si>
  <si>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</si>
  <si>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</si>
  <si>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</si>
  <si>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</si>
  <si>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</si>
  <si>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</si>
  <si>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JBMBLKB</t>
  </si>
  <si>
    <t>Ukupna ulaganja u druge hartije od vrijednosti stranih izdavalaca</t>
  </si>
  <si>
    <t>Ukupna ulaganja u druge hartije od vrijednosti</t>
  </si>
  <si>
    <t>IZVJEŠTAJ O STRUKTURI ULAGANJA INVESTICIONOG FONDA - DRUGE HARTIJE OD VRIJEDNOSTI na dan 31.12.2018. GODINE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</si>
</sst>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21" formatCode="###0.000000;###0.000000"/>
    <numFmt numFmtId="228" formatCode="0.000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96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98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96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98" fontId="3" fillId="0" borderId="16" xfId="62" applyNumberFormat="1" applyFont="1" applyFill="1" applyBorder="1" applyAlignment="1">
      <alignment vertical="center" wrapText="1"/>
      <protection/>
    </xf>
    <xf numFmtId="198" fontId="3" fillId="0" borderId="12" xfId="62" applyNumberFormat="1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3" fontId="3" fillId="0" borderId="19" xfId="62" applyNumberFormat="1" applyFont="1" applyFill="1" applyBorder="1" applyAlignment="1">
      <alignment vertical="center"/>
      <protection/>
    </xf>
    <xf numFmtId="196" fontId="3" fillId="0" borderId="19" xfId="62" applyNumberFormat="1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198" fontId="3" fillId="0" borderId="19" xfId="62" applyNumberFormat="1" applyFont="1" applyFill="1" applyBorder="1" applyAlignment="1">
      <alignment vertical="center"/>
      <protection/>
    </xf>
    <xf numFmtId="198" fontId="3" fillId="0" borderId="20" xfId="62" applyNumberFormat="1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>
      <alignment/>
      <protection/>
    </xf>
    <xf numFmtId="0" fontId="3" fillId="0" borderId="13" xfId="62" applyFont="1" applyFill="1" applyBorder="1" applyAlignment="1">
      <alignment vertical="top" wrapText="1"/>
      <protection/>
    </xf>
    <xf numFmtId="0" fontId="0" fillId="0" borderId="10" xfId="62" applyFont="1" applyFill="1" applyBorder="1">
      <alignment/>
      <protection/>
    </xf>
    <xf numFmtId="0" fontId="3" fillId="0" borderId="15" xfId="62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horizontal="right" vertical="top" wrapText="1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top" wrapText="1"/>
      <protection/>
    </xf>
    <xf numFmtId="0" fontId="0" fillId="0" borderId="0" xfId="62" applyFont="1" applyFill="1" applyAlignment="1">
      <alignment horizontal="center"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4" fontId="4" fillId="0" borderId="10" xfId="62" applyNumberFormat="1" applyFont="1" applyFill="1" applyBorder="1">
      <alignment/>
      <protection/>
    </xf>
    <xf numFmtId="208" fontId="3" fillId="0" borderId="10" xfId="62" applyNumberFormat="1" applyFont="1" applyFill="1" applyBorder="1" applyAlignment="1">
      <alignment horizontal="center"/>
      <protection/>
    </xf>
    <xf numFmtId="1" fontId="3" fillId="0" borderId="10" xfId="62" applyNumberFormat="1" applyFont="1" applyFill="1" applyBorder="1" applyAlignment="1">
      <alignment horizontal="center"/>
      <protection/>
    </xf>
    <xf numFmtId="209" fontId="3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 vertical="top" wrapText="1"/>
      <protection/>
    </xf>
    <xf numFmtId="196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0" fontId="3" fillId="0" borderId="12" xfId="62" applyFont="1" applyFill="1" applyBorder="1" applyAlignment="1">
      <alignment vertical="top" wrapText="1"/>
      <protection/>
    </xf>
    <xf numFmtId="1" fontId="3" fillId="0" borderId="10" xfId="62" applyNumberFormat="1" applyFont="1" applyFill="1" applyBorder="1">
      <alignment/>
      <protection/>
    </xf>
    <xf numFmtId="49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197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0" fontId="3" fillId="0" borderId="13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196" fontId="3" fillId="0" borderId="10" xfId="62" applyNumberFormat="1" applyFont="1" applyFill="1" applyBorder="1" applyAlignment="1">
      <alignment/>
      <protection/>
    </xf>
    <xf numFmtId="210" fontId="4" fillId="0" borderId="10" xfId="62" applyNumberFormat="1" applyFont="1" applyFill="1" applyBorder="1">
      <alignment/>
      <protection/>
    </xf>
    <xf numFmtId="196" fontId="3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98" fontId="4" fillId="0" borderId="10" xfId="62" applyNumberFormat="1" applyFont="1" applyFill="1" applyBorder="1">
      <alignment/>
      <protection/>
    </xf>
    <xf numFmtId="198" fontId="4" fillId="0" borderId="10" xfId="62" applyNumberFormat="1" applyFont="1" applyFill="1" applyBorder="1" applyAlignment="1">
      <alignment/>
      <protection/>
    </xf>
    <xf numFmtId="0" fontId="4" fillId="0" borderId="13" xfId="62" applyFont="1" applyFill="1" applyBorder="1" applyAlignment="1">
      <alignment/>
      <protection/>
    </xf>
    <xf numFmtId="0" fontId="4" fillId="0" borderId="16" xfId="62" applyFont="1" applyFill="1" applyBorder="1" applyAlignment="1">
      <alignment/>
      <protection/>
    </xf>
    <xf numFmtId="3" fontId="4" fillId="0" borderId="10" xfId="62" applyNumberFormat="1" applyFont="1" applyFill="1" applyBorder="1" applyAlignment="1">
      <alignment/>
      <protection/>
    </xf>
    <xf numFmtId="196" fontId="4" fillId="0" borderId="10" xfId="62" applyNumberFormat="1" applyFont="1" applyFill="1" applyBorder="1" applyAlignment="1">
      <alignment/>
      <protection/>
    </xf>
    <xf numFmtId="197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98" fontId="3" fillId="0" borderId="0" xfId="62" applyNumberFormat="1" applyFont="1" applyFill="1">
      <alignment/>
      <protection/>
    </xf>
    <xf numFmtId="210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center"/>
      <protection/>
    </xf>
    <xf numFmtId="221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210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3" fillId="0" borderId="0" xfId="63" applyNumberFormat="1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0" fontId="3" fillId="0" borderId="0" xfId="63" applyFont="1" applyFill="1" applyAlignment="1">
      <alignment/>
      <protection/>
    </xf>
    <xf numFmtId="4" fontId="3" fillId="0" borderId="0" xfId="63" applyNumberFormat="1" applyFont="1" applyFill="1" applyAlignment="1">
      <alignment/>
      <protection/>
    </xf>
    <xf numFmtId="4" fontId="0" fillId="0" borderId="0" xfId="63" applyNumberFormat="1" applyFill="1" applyAlignment="1">
      <alignment horizontal="left"/>
      <protection/>
    </xf>
    <xf numFmtId="0" fontId="0" fillId="0" borderId="0" xfId="64" applyFill="1">
      <alignment/>
      <protection/>
    </xf>
    <xf numFmtId="4" fontId="0" fillId="0" borderId="0" xfId="64" applyNumberFormat="1" applyFill="1">
      <alignment/>
      <protection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19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35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45" fillId="36" borderId="22" xfId="0" applyFont="1" applyFill="1" applyBorder="1" applyAlignment="1">
      <alignment horizontal="center" vertical="center" wrapText="1"/>
    </xf>
    <xf numFmtId="4" fontId="45" fillId="36" borderId="2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13" xfId="0" applyNumberFormat="1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/>
      <protection/>
    </xf>
    <xf numFmtId="0" fontId="3" fillId="0" borderId="16" xfId="62" applyFont="1" applyBorder="1" applyAlignment="1">
      <alignment horizontal="left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16" xfId="62" applyFont="1" applyBorder="1" applyAlignment="1">
      <alignment horizontal="left" vertical="center" wrapText="1"/>
      <protection/>
    </xf>
    <xf numFmtId="0" fontId="3" fillId="0" borderId="12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left"/>
      <protection/>
    </xf>
    <xf numFmtId="198" fontId="3" fillId="0" borderId="18" xfId="62" applyNumberFormat="1" applyFont="1" applyFill="1" applyBorder="1" applyAlignment="1">
      <alignment horizontal="center" vertical="center" wrapText="1"/>
      <protection/>
    </xf>
    <xf numFmtId="198" fontId="3" fillId="0" borderId="23" xfId="62" applyNumberFormat="1" applyFont="1" applyFill="1" applyBorder="1" applyAlignment="1">
      <alignment horizontal="center" vertical="center" wrapText="1"/>
      <protection/>
    </xf>
    <xf numFmtId="198" fontId="3" fillId="0" borderId="21" xfId="62" applyNumberFormat="1" applyFont="1" applyFill="1" applyBorder="1" applyAlignment="1">
      <alignment horizontal="center" vertical="center" wrapText="1"/>
      <protection/>
    </xf>
    <xf numFmtId="198" fontId="3" fillId="0" borderId="15" xfId="62" applyNumberFormat="1" applyFont="1" applyFill="1" applyBorder="1" applyAlignment="1">
      <alignment horizontal="center" vertical="center" wrapText="1"/>
      <protection/>
    </xf>
    <xf numFmtId="198" fontId="3" fillId="0" borderId="11" xfId="62" applyNumberFormat="1" applyFont="1" applyFill="1" applyBorder="1" applyAlignment="1">
      <alignment horizontal="center" vertical="center" wrapText="1"/>
      <protection/>
    </xf>
    <xf numFmtId="19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196" fontId="3" fillId="0" borderId="15" xfId="62" applyNumberFormat="1" applyFont="1" applyFill="1" applyBorder="1" applyAlignment="1">
      <alignment horizontal="center" vertical="center" wrapText="1"/>
      <protection/>
    </xf>
    <xf numFmtId="196" fontId="3" fillId="0" borderId="11" xfId="62" applyNumberFormat="1" applyFont="1" applyFill="1" applyBorder="1" applyAlignment="1">
      <alignment horizontal="center" vertical="center" wrapText="1"/>
      <protection/>
    </xf>
    <xf numFmtId="196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3" fontId="3" fillId="0" borderId="15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5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7" applyFont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94" fontId="3" fillId="0" borderId="0" xfId="47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0" fontId="8" fillId="0" borderId="25" xfId="62" applyFont="1" applyFill="1" applyBorder="1" applyAlignment="1">
      <alignment/>
      <protection/>
    </xf>
    <xf numFmtId="0" fontId="8" fillId="0" borderId="17" xfId="62" applyFont="1" applyFill="1" applyBorder="1" applyAlignment="1">
      <alignment horizontal="center"/>
      <protection/>
    </xf>
    <xf numFmtId="0" fontId="8" fillId="0" borderId="17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3" fontId="8" fillId="0" borderId="17" xfId="62" applyNumberFormat="1" applyFont="1" applyFill="1" applyBorder="1">
      <alignment/>
      <protection/>
    </xf>
    <xf numFmtId="4" fontId="9" fillId="0" borderId="17" xfId="62" applyNumberFormat="1" applyFont="1" applyFill="1" applyBorder="1">
      <alignment/>
      <protection/>
    </xf>
    <xf numFmtId="0" fontId="9" fillId="0" borderId="17" xfId="62" applyFont="1" applyFill="1" applyBorder="1">
      <alignment/>
      <protection/>
    </xf>
    <xf numFmtId="0" fontId="9" fillId="0" borderId="17" xfId="62" applyFont="1" applyFill="1" applyBorder="1" applyAlignment="1">
      <alignment/>
      <protection/>
    </xf>
    <xf numFmtId="197" fontId="9" fillId="0" borderId="17" xfId="62" applyNumberFormat="1" applyFont="1" applyFill="1" applyBorder="1">
      <alignment/>
      <protection/>
    </xf>
    <xf numFmtId="0" fontId="45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right" vertical="center" wrapText="1"/>
    </xf>
    <xf numFmtId="4" fontId="45" fillId="36" borderId="10" xfId="0" applyNumberFormat="1" applyFont="1" applyFill="1" applyBorder="1" applyAlignment="1">
      <alignment horizontal="right" vertical="center" wrapText="1"/>
    </xf>
    <xf numFmtId="0" fontId="0" fillId="0" borderId="10" xfId="62" applyFont="1" applyFill="1" applyBorder="1" applyAlignment="1">
      <alignment horizontal="right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left" vertical="top" wrapText="1"/>
      <protection/>
    </xf>
    <xf numFmtId="0" fontId="3" fillId="0" borderId="17" xfId="62" applyFont="1" applyFill="1" applyBorder="1" applyAlignment="1">
      <alignment vertical="top" wrapText="1"/>
      <protection/>
    </xf>
    <xf numFmtId="0" fontId="3" fillId="0" borderId="17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3" fontId="3" fillId="0" borderId="17" xfId="62" applyNumberFormat="1" applyFont="1" applyFill="1" applyBorder="1" applyAlignment="1">
      <alignment horizontal="center"/>
      <protection/>
    </xf>
    <xf numFmtId="4" fontId="4" fillId="0" borderId="17" xfId="62" applyNumberFormat="1" applyFont="1" applyFill="1" applyBorder="1">
      <alignment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right" vertical="center" wrapText="1"/>
      <protection/>
    </xf>
    <xf numFmtId="9" fontId="3" fillId="0" borderId="10" xfId="67" applyFont="1" applyFill="1" applyBorder="1" applyAlignment="1">
      <alignment/>
    </xf>
    <xf numFmtId="228" fontId="4" fillId="0" borderId="10" xfId="67" applyNumberFormat="1" applyFont="1" applyFill="1" applyBorder="1" applyAlignment="1">
      <alignment horizontal="right"/>
    </xf>
    <xf numFmtId="0" fontId="3" fillId="0" borderId="10" xfId="62" applyFont="1" applyFill="1" applyBorder="1" applyAlignment="1">
      <alignment horizontal="center"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0" fontId="0" fillId="0" borderId="14" xfId="61" applyFont="1" applyFill="1" applyBorder="1" applyAlignment="1">
      <alignment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textRotation="90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wrapText="1"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0" xfId="61" applyFont="1" applyFill="1" applyBorder="1" applyAlignment="1">
      <alignment horizontal="right"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vertical="top" wrapText="1"/>
      <protection/>
    </xf>
    <xf numFmtId="0" fontId="3" fillId="0" borderId="16" xfId="61" applyFont="1" applyFill="1" applyBorder="1" applyAlignment="1">
      <alignment vertical="top" wrapText="1"/>
      <protection/>
    </xf>
    <xf numFmtId="0" fontId="3" fillId="0" borderId="12" xfId="61" applyFont="1" applyFill="1" applyBorder="1" applyAlignment="1">
      <alignment vertical="top" wrapText="1"/>
      <protection/>
    </xf>
    <xf numFmtId="212" fontId="3" fillId="0" borderId="10" xfId="61" applyNumberFormat="1" applyFont="1" applyFill="1" applyBorder="1" applyAlignment="1">
      <alignment horizontal="right" vertical="center" wrapText="1"/>
      <protection/>
    </xf>
    <xf numFmtId="211" fontId="3" fillId="0" borderId="10" xfId="61" applyNumberFormat="1" applyFont="1" applyFill="1" applyBorder="1" applyAlignment="1">
      <alignment horizontal="right" vertical="center" wrapText="1"/>
      <protection/>
    </xf>
    <xf numFmtId="213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46" fillId="0" borderId="10" xfId="61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center" wrapText="1"/>
      <protection/>
    </xf>
    <xf numFmtId="0" fontId="46" fillId="0" borderId="10" xfId="61" applyFont="1" applyBorder="1" applyAlignment="1">
      <alignment horizontal="right" wrapText="1"/>
      <protection/>
    </xf>
    <xf numFmtId="4" fontId="46" fillId="0" borderId="10" xfId="61" applyNumberFormat="1" applyFont="1" applyBorder="1" applyAlignment="1">
      <alignment horizontal="right" wrapText="1"/>
      <protection/>
    </xf>
    <xf numFmtId="0" fontId="3" fillId="0" borderId="13" xfId="61" applyFont="1" applyFill="1" applyBorder="1" applyAlignment="1">
      <alignment horizontal="left" wrapText="1"/>
      <protection/>
    </xf>
    <xf numFmtId="0" fontId="3" fillId="0" borderId="16" xfId="61" applyFont="1" applyFill="1" applyBorder="1" applyAlignment="1">
      <alignment horizontal="left" wrapText="1"/>
      <protection/>
    </xf>
    <xf numFmtId="0" fontId="3" fillId="0" borderId="12" xfId="61" applyFont="1" applyFill="1" applyBorder="1" applyAlignment="1">
      <alignment horizontal="left" wrapText="1"/>
      <protection/>
    </xf>
    <xf numFmtId="2" fontId="3" fillId="0" borderId="10" xfId="45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16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2" fontId="4" fillId="0" borderId="10" xfId="45" applyNumberFormat="1" applyFont="1" applyFill="1" applyBorder="1" applyAlignment="1">
      <alignment horizontal="right" vertical="center" wrapText="1"/>
    </xf>
    <xf numFmtId="4" fontId="4" fillId="0" borderId="10" xfId="46" applyNumberFormat="1" applyFont="1" applyFill="1" applyBorder="1" applyAlignment="1">
      <alignment horizontal="right" vertical="center" wrapText="1"/>
    </xf>
    <xf numFmtId="214" fontId="4" fillId="0" borderId="10" xfId="46" applyNumberFormat="1" applyFont="1" applyFill="1" applyBorder="1" applyAlignment="1">
      <alignment horizontal="right" vertical="center" wrapText="1"/>
    </xf>
    <xf numFmtId="215" fontId="3" fillId="0" borderId="10" xfId="46" applyNumberFormat="1" applyFont="1" applyFill="1" applyBorder="1" applyAlignment="1">
      <alignment horizontal="right" vertical="center" wrapText="1"/>
    </xf>
    <xf numFmtId="10" fontId="4" fillId="0" borderId="10" xfId="45" applyNumberFormat="1" applyFont="1" applyFill="1" applyBorder="1" applyAlignment="1">
      <alignment horizontal="right" vertical="center" wrapText="1"/>
    </xf>
    <xf numFmtId="0" fontId="46" fillId="0" borderId="0" xfId="61" applyFont="1" applyFill="1">
      <alignment/>
      <protection/>
    </xf>
    <xf numFmtId="0" fontId="46" fillId="0" borderId="0" xfId="61" applyFont="1" applyFill="1" applyAlignment="1">
      <alignment horizontal="center"/>
      <protection/>
    </xf>
    <xf numFmtId="0" fontId="46" fillId="0" borderId="0" xfId="61" applyFont="1" applyFill="1" applyAlignment="1">
      <alignment horizontal="center"/>
      <protection/>
    </xf>
    <xf numFmtId="0" fontId="46" fillId="0" borderId="0" xfId="61" applyFont="1" applyFill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C86" sqref="C86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504</v>
      </c>
      <c r="C1" s="4"/>
    </row>
    <row r="2" spans="2:3" ht="12.75">
      <c r="B2" s="4" t="s">
        <v>502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503</v>
      </c>
      <c r="C6" s="4"/>
    </row>
    <row r="7" spans="2:3" ht="12.75">
      <c r="B7" s="4"/>
      <c r="C7" s="4"/>
    </row>
    <row r="8" spans="2:6" ht="12.75">
      <c r="B8" s="256" t="s">
        <v>505</v>
      </c>
      <c r="C8" s="256"/>
      <c r="D8" s="256"/>
      <c r="E8" s="256"/>
      <c r="F8" s="256"/>
    </row>
    <row r="9" spans="2:6" ht="12.75">
      <c r="B9" s="256" t="s">
        <v>224</v>
      </c>
      <c r="C9" s="256"/>
      <c r="D9" s="256"/>
      <c r="E9" s="256"/>
      <c r="F9" s="256"/>
    </row>
    <row r="10" spans="2:6" ht="12.75">
      <c r="B10" s="257" t="s">
        <v>551</v>
      </c>
      <c r="C10" s="257"/>
      <c r="D10" s="257"/>
      <c r="E10" s="257"/>
      <c r="F10" s="257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369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500</v>
      </c>
      <c r="D14" s="9" t="s">
        <v>225</v>
      </c>
      <c r="E14" s="29">
        <f>SUM(E15+E16+E22+E29+E30)</f>
        <v>179566</v>
      </c>
      <c r="F14" s="29">
        <f>F15+F16+F22+F29+F30</f>
        <v>360846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226</v>
      </c>
      <c r="C15" s="26" t="s">
        <v>331</v>
      </c>
      <c r="D15" s="9" t="s">
        <v>227</v>
      </c>
      <c r="E15" s="29">
        <v>139746</v>
      </c>
      <c r="F15" s="29">
        <v>47519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332</v>
      </c>
      <c r="D16" s="9" t="s">
        <v>228</v>
      </c>
      <c r="E16" s="29">
        <f>E17+E18+E19+E20+E21</f>
        <v>39785</v>
      </c>
      <c r="F16" s="29">
        <f>SUM(F17:F21)</f>
        <v>275356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229</v>
      </c>
      <c r="C17" s="3" t="s">
        <v>230</v>
      </c>
      <c r="D17" s="9" t="s">
        <v>231</v>
      </c>
      <c r="E17" s="40">
        <v>12821</v>
      </c>
      <c r="F17" s="40">
        <v>46987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232</v>
      </c>
      <c r="C18" s="2" t="s">
        <v>233</v>
      </c>
      <c r="D18" s="9" t="s">
        <v>234</v>
      </c>
      <c r="E18" s="40">
        <v>26964</v>
      </c>
      <c r="F18" s="40">
        <v>228369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235</v>
      </c>
      <c r="C19" s="2" t="s">
        <v>236</v>
      </c>
      <c r="D19" s="9" t="s">
        <v>237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238</v>
      </c>
      <c r="C20" s="2" t="s">
        <v>239</v>
      </c>
      <c r="D20" s="9" t="s">
        <v>240</v>
      </c>
      <c r="E20" s="40">
        <v>0</v>
      </c>
      <c r="F20" s="40">
        <v>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330</v>
      </c>
      <c r="D21" s="106" t="s">
        <v>241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333</v>
      </c>
      <c r="D22" s="106" t="s">
        <v>242</v>
      </c>
      <c r="E22" s="40">
        <f>SUM(E23+E24+E25+E26+E27+E28)</f>
        <v>0</v>
      </c>
      <c r="F22" s="40">
        <f>SUM(F23:F28)</f>
        <v>37936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244</v>
      </c>
      <c r="D23" s="106" t="s">
        <v>243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334</v>
      </c>
      <c r="D24" s="106" t="s">
        <v>245</v>
      </c>
      <c r="E24" s="40"/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335</v>
      </c>
      <c r="D25" s="106" t="s">
        <v>246</v>
      </c>
      <c r="E25" s="40">
        <v>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336</v>
      </c>
      <c r="D26" s="106" t="s">
        <v>247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337</v>
      </c>
      <c r="D27" s="106" t="s">
        <v>248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251</v>
      </c>
      <c r="C28" s="2" t="s">
        <v>338</v>
      </c>
      <c r="D28" s="106" t="s">
        <v>249</v>
      </c>
      <c r="E28" s="40">
        <v>0</v>
      </c>
      <c r="F28" s="40">
        <v>37936</v>
      </c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253</v>
      </c>
      <c r="D29" s="106" t="s">
        <v>250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339</v>
      </c>
      <c r="D30" s="106" t="s">
        <v>252</v>
      </c>
      <c r="E30" s="29">
        <v>35</v>
      </c>
      <c r="F30" s="29">
        <v>35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340</v>
      </c>
      <c r="D31" s="106" t="s">
        <v>254</v>
      </c>
      <c r="E31" s="29">
        <f>SUM(E32+E36+E42+E45+E48+E51+E52+E53)</f>
        <v>153276</v>
      </c>
      <c r="F31" s="29">
        <f>SUM(F32+F36+F42+F45+F48+F51+F52+F53)</f>
        <v>155054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341</v>
      </c>
      <c r="D32" s="106" t="s">
        <v>255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258</v>
      </c>
      <c r="D33" s="106" t="s">
        <v>256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342</v>
      </c>
      <c r="D34" s="106" t="s">
        <v>257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343</v>
      </c>
      <c r="D35" s="106" t="s">
        <v>259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344</v>
      </c>
      <c r="D36" s="106" t="s">
        <v>260</v>
      </c>
      <c r="E36" s="40">
        <f>SUM(E37+E38+E39+E40+E41)</f>
        <v>5396</v>
      </c>
      <c r="F36" s="40">
        <v>7174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263</v>
      </c>
      <c r="D37" s="106" t="s">
        <v>261</v>
      </c>
      <c r="E37" s="40"/>
      <c r="F37" s="40">
        <v>18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345</v>
      </c>
      <c r="D38" s="106" t="s">
        <v>262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346</v>
      </c>
      <c r="D39" s="106" t="s">
        <v>264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347</v>
      </c>
      <c r="D40" s="106" t="s">
        <v>265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366</v>
      </c>
      <c r="C41" s="2" t="s">
        <v>348</v>
      </c>
      <c r="D41" s="106" t="s">
        <v>266</v>
      </c>
      <c r="E41" s="29">
        <f>5510-114</f>
        <v>5396</v>
      </c>
      <c r="F41" s="29">
        <v>7156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351</v>
      </c>
      <c r="D42" s="106" t="s">
        <v>267</v>
      </c>
      <c r="E42" s="29">
        <f>SUM(E43+E44)</f>
        <v>24104</v>
      </c>
      <c r="F42" s="29">
        <f>F43+F44</f>
        <v>24104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367</v>
      </c>
      <c r="C43" s="105" t="s">
        <v>350</v>
      </c>
      <c r="D43" s="106" t="s">
        <v>268</v>
      </c>
      <c r="E43" s="29">
        <v>24104</v>
      </c>
      <c r="F43" s="29">
        <v>24104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349</v>
      </c>
      <c r="D44" s="106" t="s">
        <v>269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352</v>
      </c>
      <c r="D45" s="106" t="s">
        <v>271</v>
      </c>
      <c r="E45" s="29">
        <f>SUM(E46+E47)</f>
        <v>0</v>
      </c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270</v>
      </c>
      <c r="D46" s="106" t="s">
        <v>273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272</v>
      </c>
      <c r="D47" s="106" t="s">
        <v>274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353</v>
      </c>
      <c r="D48" s="106" t="s">
        <v>276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275</v>
      </c>
      <c r="D49" s="106" t="s">
        <v>278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277</v>
      </c>
      <c r="D50" s="106" t="s">
        <v>280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279</v>
      </c>
      <c r="D51" s="106" t="s">
        <v>281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354</v>
      </c>
      <c r="D52" s="106" t="s">
        <v>282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355</v>
      </c>
      <c r="D53" s="106" t="s">
        <v>283</v>
      </c>
      <c r="E53" s="29">
        <v>123776</v>
      </c>
      <c r="F53" s="29">
        <v>123776</v>
      </c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6" t="s">
        <v>493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356</v>
      </c>
      <c r="D55" s="106" t="s">
        <v>284</v>
      </c>
      <c r="E55" s="29">
        <f>SUM(E14-E31)</f>
        <v>26290</v>
      </c>
      <c r="F55" s="29">
        <f>SUM(F14-F31)</f>
        <v>205792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357</v>
      </c>
      <c r="D56" s="106" t="s">
        <v>285</v>
      </c>
      <c r="E56" s="29">
        <f>SUM(E57+E61+E64+E68+E69-E72+E75)</f>
        <v>26290</v>
      </c>
      <c r="F56" s="29">
        <f>F57+F61+F64+F68+F69-F72+F75</f>
        <v>205792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358</v>
      </c>
      <c r="D57" s="106" t="s">
        <v>286</v>
      </c>
      <c r="E57" s="29">
        <f>E58+E59</f>
        <v>134760199</v>
      </c>
      <c r="F57" s="29">
        <f>F58+F59</f>
        <v>134760199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359</v>
      </c>
      <c r="D58" s="106" t="s">
        <v>288</v>
      </c>
      <c r="E58" s="29">
        <v>134760199</v>
      </c>
      <c r="F58" s="29"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287</v>
      </c>
      <c r="D59" s="106" t="s">
        <v>289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49" t="s">
        <v>494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360</v>
      </c>
      <c r="D61" s="106" t="s">
        <v>291</v>
      </c>
      <c r="E61" s="29">
        <f>E62+E63</f>
        <v>2619595</v>
      </c>
      <c r="F61" s="29">
        <f>F62+F63</f>
        <v>2619595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290</v>
      </c>
      <c r="D62" s="106" t="s">
        <v>293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292</v>
      </c>
      <c r="D63" s="106" t="s">
        <v>294</v>
      </c>
      <c r="E63" s="29">
        <v>2619595</v>
      </c>
      <c r="F63" s="29">
        <v>2619595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361</v>
      </c>
      <c r="D64" s="106" t="s">
        <v>296</v>
      </c>
      <c r="E64" s="29">
        <f>SUM(E65+E66+E67)</f>
        <v>-3234759</v>
      </c>
      <c r="F64" s="29">
        <f>F65+F66+F67</f>
        <v>-27668154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295</v>
      </c>
      <c r="D65" s="106" t="s">
        <v>298</v>
      </c>
      <c r="E65" s="29">
        <v>-3234759</v>
      </c>
      <c r="F65" s="29">
        <v>-27668154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297</v>
      </c>
      <c r="D66" s="106" t="s">
        <v>299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362</v>
      </c>
      <c r="D67" s="106" t="s">
        <v>300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301</v>
      </c>
      <c r="D68" s="106" t="s">
        <v>302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363</v>
      </c>
      <c r="D69" s="106" t="s">
        <v>303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304</v>
      </c>
      <c r="D70" s="106" t="s">
        <v>305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306</v>
      </c>
      <c r="D71" s="106" t="s">
        <v>307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308</v>
      </c>
      <c r="D72" s="106" t="s">
        <v>309</v>
      </c>
      <c r="E72" s="29">
        <f>SUM(E73+E74)</f>
        <v>134022379</v>
      </c>
      <c r="F72" s="29">
        <f>F73+F74</f>
        <v>109402171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310</v>
      </c>
      <c r="D73" s="106" t="s">
        <v>311</v>
      </c>
      <c r="E73" s="29">
        <v>109402171</v>
      </c>
      <c r="F73" s="29">
        <v>109402171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312</v>
      </c>
      <c r="D74" s="9" t="s">
        <v>313</v>
      </c>
      <c r="E74" s="48">
        <v>24620208</v>
      </c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364</v>
      </c>
      <c r="D75" s="9" t="s">
        <v>314</v>
      </c>
      <c r="E75" s="48">
        <f>SUM(E76+E77)</f>
        <v>-96366</v>
      </c>
      <c r="F75" s="48">
        <f>F76+F77</f>
        <v>-103677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315</v>
      </c>
      <c r="D76" s="9" t="s">
        <v>316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317</v>
      </c>
      <c r="D77" s="9" t="s">
        <v>318</v>
      </c>
      <c r="E77" s="29">
        <v>-96366</v>
      </c>
      <c r="F77" s="29">
        <v>-103677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319</v>
      </c>
      <c r="D78" s="9" t="s">
        <v>320</v>
      </c>
      <c r="E78" s="29">
        <v>134760199</v>
      </c>
      <c r="F78" s="29">
        <v>134760199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365</v>
      </c>
      <c r="D79" s="9" t="s">
        <v>321</v>
      </c>
      <c r="E79" s="245">
        <f>SUM(E55/E78)</f>
        <v>0.00019508727498985067</v>
      </c>
      <c r="F79" s="245">
        <f>F55/F78</f>
        <v>0.0015270977746181572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322</v>
      </c>
      <c r="D80" s="9" t="s">
        <v>323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324</v>
      </c>
      <c r="D81" s="9" t="s">
        <v>325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58" t="s">
        <v>164</v>
      </c>
      <c r="D83" s="258"/>
      <c r="E83" s="259" t="s">
        <v>368</v>
      </c>
      <c r="F83" s="260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552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ht="12.75">
      <c r="A1" s="123" t="s">
        <v>450</v>
      </c>
    </row>
    <row r="2" ht="12.75">
      <c r="A2" s="123" t="s">
        <v>451</v>
      </c>
    </row>
    <row r="3" ht="12.75">
      <c r="A3" s="123" t="s">
        <v>452</v>
      </c>
    </row>
    <row r="4" ht="12.75">
      <c r="A4" s="123" t="s">
        <v>453</v>
      </c>
    </row>
    <row r="5" ht="12.75">
      <c r="A5" s="123" t="s">
        <v>329</v>
      </c>
    </row>
    <row r="6" ht="12.75">
      <c r="A6" s="123" t="s">
        <v>441</v>
      </c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41" t="s">
        <v>579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54" t="s">
        <v>454</v>
      </c>
      <c r="B10" s="355"/>
      <c r="C10" s="356"/>
      <c r="D10" s="306" t="s">
        <v>1</v>
      </c>
      <c r="E10" s="366" t="s">
        <v>118</v>
      </c>
      <c r="F10" s="306" t="s">
        <v>1</v>
      </c>
      <c r="G10" s="360" t="s">
        <v>455</v>
      </c>
      <c r="H10" s="306" t="s">
        <v>1</v>
      </c>
      <c r="I10" s="309" t="s">
        <v>456</v>
      </c>
      <c r="J10" s="306" t="s">
        <v>1</v>
      </c>
      <c r="K10" s="360" t="s">
        <v>457</v>
      </c>
      <c r="L10" s="306" t="s">
        <v>1</v>
      </c>
      <c r="M10" s="369" t="s">
        <v>120</v>
      </c>
      <c r="N10" s="306" t="s">
        <v>1</v>
      </c>
      <c r="O10" s="348" t="s">
        <v>458</v>
      </c>
      <c r="P10" s="306" t="s">
        <v>1</v>
      </c>
      <c r="Q10" s="351" t="s">
        <v>127</v>
      </c>
      <c r="R10" s="132"/>
      <c r="S10" s="132"/>
    </row>
    <row r="11" spans="1:19" s="133" customFormat="1" ht="12.75">
      <c r="A11" s="357" t="s">
        <v>459</v>
      </c>
      <c r="B11" s="332" t="s">
        <v>460</v>
      </c>
      <c r="C11" s="309" t="s">
        <v>461</v>
      </c>
      <c r="D11" s="307"/>
      <c r="E11" s="367"/>
      <c r="F11" s="307"/>
      <c r="G11" s="361"/>
      <c r="H11" s="307"/>
      <c r="I11" s="310"/>
      <c r="J11" s="307"/>
      <c r="K11" s="361"/>
      <c r="L11" s="307"/>
      <c r="M11" s="370"/>
      <c r="N11" s="307"/>
      <c r="O11" s="349"/>
      <c r="P11" s="307"/>
      <c r="Q11" s="352"/>
      <c r="R11" s="132"/>
      <c r="S11" s="132"/>
    </row>
    <row r="12" spans="1:19" s="133" customFormat="1" ht="12.75">
      <c r="A12" s="358"/>
      <c r="B12" s="333"/>
      <c r="C12" s="310"/>
      <c r="D12" s="307"/>
      <c r="E12" s="367"/>
      <c r="F12" s="307"/>
      <c r="G12" s="361"/>
      <c r="H12" s="307"/>
      <c r="I12" s="310"/>
      <c r="J12" s="307"/>
      <c r="K12" s="361"/>
      <c r="L12" s="307"/>
      <c r="M12" s="370"/>
      <c r="N12" s="307"/>
      <c r="O12" s="349"/>
      <c r="P12" s="307"/>
      <c r="Q12" s="352"/>
      <c r="R12" s="132"/>
      <c r="S12" s="132"/>
    </row>
    <row r="13" spans="1:19" s="133" customFormat="1" ht="12.75">
      <c r="A13" s="359"/>
      <c r="B13" s="334"/>
      <c r="C13" s="311"/>
      <c r="D13" s="307"/>
      <c r="E13" s="368"/>
      <c r="F13" s="307"/>
      <c r="G13" s="362"/>
      <c r="H13" s="307"/>
      <c r="I13" s="311"/>
      <c r="J13" s="307"/>
      <c r="K13" s="362"/>
      <c r="L13" s="307"/>
      <c r="M13" s="371"/>
      <c r="N13" s="307"/>
      <c r="O13" s="350"/>
      <c r="P13" s="307"/>
      <c r="Q13" s="353"/>
      <c r="R13" s="132"/>
      <c r="S13" s="132"/>
    </row>
    <row r="14" spans="1:19" s="133" customFormat="1" ht="12.75">
      <c r="A14" s="363">
        <v>1</v>
      </c>
      <c r="B14" s="364"/>
      <c r="C14" s="365"/>
      <c r="D14" s="308"/>
      <c r="E14" s="137">
        <v>2</v>
      </c>
      <c r="F14" s="308"/>
      <c r="G14" s="138">
        <v>3</v>
      </c>
      <c r="H14" s="308"/>
      <c r="I14" s="136">
        <v>4</v>
      </c>
      <c r="J14" s="308"/>
      <c r="K14" s="138">
        <v>5</v>
      </c>
      <c r="L14" s="308"/>
      <c r="M14" s="139">
        <v>6</v>
      </c>
      <c r="N14" s="308"/>
      <c r="O14" s="138">
        <v>7</v>
      </c>
      <c r="P14" s="308"/>
      <c r="Q14" s="138">
        <v>8</v>
      </c>
      <c r="R14" s="132"/>
      <c r="S14" s="132"/>
    </row>
    <row r="15" spans="1:19" s="133" customFormat="1" ht="12.75">
      <c r="A15" s="140" t="s">
        <v>326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  <c r="S15" s="132"/>
    </row>
    <row r="16" spans="1:19" s="133" customFormat="1" ht="12.75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  <c r="S16" s="132"/>
    </row>
    <row r="17" spans="1:19" s="133" customFormat="1" ht="12.75">
      <c r="A17" s="416" t="s">
        <v>560</v>
      </c>
      <c r="B17" s="417" t="s">
        <v>561</v>
      </c>
      <c r="C17" s="417" t="s">
        <v>562</v>
      </c>
      <c r="D17" s="217"/>
      <c r="E17" s="418">
        <v>100</v>
      </c>
      <c r="F17" s="217"/>
      <c r="G17" s="419">
        <v>2010</v>
      </c>
      <c r="H17" s="217"/>
      <c r="I17" s="419">
        <v>201000</v>
      </c>
      <c r="J17" s="217"/>
      <c r="K17" s="418">
        <v>0</v>
      </c>
      <c r="L17" s="217"/>
      <c r="M17" s="418">
        <v>0</v>
      </c>
      <c r="N17" s="217"/>
      <c r="O17" s="418">
        <v>0.440301</v>
      </c>
      <c r="P17" s="217"/>
      <c r="Q17" s="418">
        <v>0</v>
      </c>
      <c r="R17" s="132"/>
      <c r="S17" s="132"/>
    </row>
    <row r="18" spans="1:19" s="133" customFormat="1" ht="12.75">
      <c r="A18" s="416" t="s">
        <v>563</v>
      </c>
      <c r="B18" s="417" t="s">
        <v>561</v>
      </c>
      <c r="C18" s="417" t="s">
        <v>564</v>
      </c>
      <c r="D18" s="217"/>
      <c r="E18" s="418">
        <v>34469</v>
      </c>
      <c r="F18" s="217"/>
      <c r="G18" s="418">
        <v>1</v>
      </c>
      <c r="H18" s="217"/>
      <c r="I18" s="419">
        <v>34469</v>
      </c>
      <c r="J18" s="217"/>
      <c r="K18" s="418">
        <v>0</v>
      </c>
      <c r="L18" s="217"/>
      <c r="M18" s="418">
        <v>0</v>
      </c>
      <c r="N18" s="217"/>
      <c r="O18" s="418">
        <v>1.552553</v>
      </c>
      <c r="P18" s="217"/>
      <c r="Q18" s="418">
        <v>0</v>
      </c>
      <c r="R18" s="132"/>
      <c r="S18" s="132"/>
    </row>
    <row r="19" spans="1:19" s="133" customFormat="1" ht="22.5">
      <c r="A19" s="416" t="s">
        <v>565</v>
      </c>
      <c r="B19" s="417" t="s">
        <v>566</v>
      </c>
      <c r="C19" s="417" t="s">
        <v>567</v>
      </c>
      <c r="D19" s="217"/>
      <c r="E19" s="418">
        <v>178069</v>
      </c>
      <c r="F19" s="217"/>
      <c r="G19" s="418">
        <v>0.2513</v>
      </c>
      <c r="H19" s="217"/>
      <c r="I19" s="419">
        <v>44749.73</v>
      </c>
      <c r="J19" s="217"/>
      <c r="K19" s="418">
        <v>0.072</v>
      </c>
      <c r="L19" s="217"/>
      <c r="M19" s="419">
        <v>12820.97</v>
      </c>
      <c r="N19" s="217"/>
      <c r="O19" s="418">
        <v>0.504982</v>
      </c>
      <c r="P19" s="217"/>
      <c r="Q19" s="418">
        <v>7.139974</v>
      </c>
      <c r="R19" s="132"/>
      <c r="S19" s="132"/>
    </row>
    <row r="20" spans="1:19" s="133" customFormat="1" ht="12.75">
      <c r="A20" s="416" t="s">
        <v>568</v>
      </c>
      <c r="B20" s="417" t="s">
        <v>566</v>
      </c>
      <c r="C20" s="417" t="s">
        <v>569</v>
      </c>
      <c r="D20" s="217"/>
      <c r="E20" s="418">
        <v>10275</v>
      </c>
      <c r="F20" s="217"/>
      <c r="G20" s="418">
        <v>1</v>
      </c>
      <c r="H20" s="217"/>
      <c r="I20" s="419">
        <v>10275</v>
      </c>
      <c r="J20" s="217"/>
      <c r="K20" s="418">
        <v>0</v>
      </c>
      <c r="L20" s="217"/>
      <c r="M20" s="418">
        <v>0</v>
      </c>
      <c r="N20" s="217"/>
      <c r="O20" s="418">
        <v>0.497565</v>
      </c>
      <c r="P20" s="217"/>
      <c r="Q20" s="418">
        <v>0</v>
      </c>
      <c r="R20" s="132"/>
      <c r="S20" s="132"/>
    </row>
    <row r="21" spans="1:19" s="133" customFormat="1" ht="12.75">
      <c r="A21" s="416" t="s">
        <v>570</v>
      </c>
      <c r="B21" s="417" t="s">
        <v>566</v>
      </c>
      <c r="C21" s="417" t="s">
        <v>571</v>
      </c>
      <c r="D21" s="217"/>
      <c r="E21" s="418">
        <v>10952</v>
      </c>
      <c r="F21" s="217"/>
      <c r="G21" s="418">
        <v>1</v>
      </c>
      <c r="H21" s="217"/>
      <c r="I21" s="419">
        <v>10952</v>
      </c>
      <c r="J21" s="217"/>
      <c r="K21" s="418">
        <v>0</v>
      </c>
      <c r="L21" s="217"/>
      <c r="M21" s="418">
        <v>0</v>
      </c>
      <c r="N21" s="217"/>
      <c r="O21" s="418">
        <v>2.289503</v>
      </c>
      <c r="P21" s="217"/>
      <c r="Q21" s="418">
        <v>0</v>
      </c>
      <c r="R21" s="132"/>
      <c r="S21" s="132"/>
    </row>
    <row r="22" spans="1:19" s="133" customFormat="1" ht="22.5">
      <c r="A22" s="416" t="s">
        <v>572</v>
      </c>
      <c r="B22" s="417" t="s">
        <v>561</v>
      </c>
      <c r="C22" s="417" t="s">
        <v>573</v>
      </c>
      <c r="D22" s="217"/>
      <c r="E22" s="418">
        <v>1969609</v>
      </c>
      <c r="F22" s="217"/>
      <c r="G22" s="418">
        <v>1</v>
      </c>
      <c r="H22" s="217"/>
      <c r="I22" s="419">
        <v>1969609</v>
      </c>
      <c r="J22" s="217"/>
      <c r="K22" s="418">
        <v>0</v>
      </c>
      <c r="L22" s="217"/>
      <c r="M22" s="418">
        <v>0</v>
      </c>
      <c r="N22" s="217"/>
      <c r="O22" s="418">
        <v>5.189412</v>
      </c>
      <c r="P22" s="217"/>
      <c r="Q22" s="418">
        <v>0</v>
      </c>
      <c r="R22" s="132"/>
      <c r="S22" s="132"/>
    </row>
    <row r="23" spans="1:19" s="133" customFormat="1" ht="12.75">
      <c r="A23" s="416" t="s">
        <v>574</v>
      </c>
      <c r="B23" s="417" t="s">
        <v>566</v>
      </c>
      <c r="C23" s="417" t="s">
        <v>575</v>
      </c>
      <c r="D23" s="217"/>
      <c r="E23" s="418">
        <v>43210</v>
      </c>
      <c r="F23" s="217"/>
      <c r="G23" s="418">
        <v>1</v>
      </c>
      <c r="H23" s="217"/>
      <c r="I23" s="419">
        <v>43210</v>
      </c>
      <c r="J23" s="217"/>
      <c r="K23" s="418">
        <v>0</v>
      </c>
      <c r="L23" s="217"/>
      <c r="M23" s="418">
        <v>0</v>
      </c>
      <c r="N23" s="217"/>
      <c r="O23" s="418">
        <v>2.289518</v>
      </c>
      <c r="P23" s="217"/>
      <c r="Q23" s="418">
        <v>0</v>
      </c>
      <c r="R23" s="132"/>
      <c r="S23" s="132"/>
    </row>
    <row r="24" spans="1:19" s="133" customFormat="1" ht="12.75">
      <c r="A24" s="416" t="s">
        <v>576</v>
      </c>
      <c r="B24" s="417" t="s">
        <v>561</v>
      </c>
      <c r="C24" s="417" t="s">
        <v>577</v>
      </c>
      <c r="D24" s="217"/>
      <c r="E24" s="418">
        <v>1025</v>
      </c>
      <c r="F24" s="217"/>
      <c r="G24" s="418">
        <v>0.1545</v>
      </c>
      <c r="H24" s="217"/>
      <c r="I24" s="418">
        <v>158.39</v>
      </c>
      <c r="J24" s="217"/>
      <c r="K24" s="418">
        <v>26.3066</v>
      </c>
      <c r="L24" s="217"/>
      <c r="M24" s="419">
        <v>26964.27</v>
      </c>
      <c r="N24" s="217"/>
      <c r="O24" s="418">
        <v>2.05</v>
      </c>
      <c r="P24" s="217"/>
      <c r="Q24" s="418">
        <v>15.016352</v>
      </c>
      <c r="R24" s="132"/>
      <c r="S24" s="132"/>
    </row>
    <row r="25" spans="1:17" s="133" customFormat="1" ht="12.75">
      <c r="A25" s="407"/>
      <c r="B25" s="408"/>
      <c r="C25" s="409"/>
      <c r="D25" s="410"/>
      <c r="E25" s="411"/>
      <c r="F25" s="410"/>
      <c r="G25" s="409"/>
      <c r="H25" s="410"/>
      <c r="I25" s="412">
        <f>SUM(I17:I24)</f>
        <v>2314423.12</v>
      </c>
      <c r="J25" s="410"/>
      <c r="K25" s="413"/>
      <c r="L25" s="410"/>
      <c r="M25" s="412">
        <f>SUM(M17:M24)</f>
        <v>39785.24</v>
      </c>
      <c r="N25" s="410"/>
      <c r="O25" s="414"/>
      <c r="P25" s="410"/>
      <c r="Q25" s="415">
        <f>SUM(Q17:Q24)</f>
        <v>22.156326</v>
      </c>
    </row>
    <row r="26" spans="1:17" s="133" customFormat="1" ht="12.75">
      <c r="A26" s="161" t="s">
        <v>39</v>
      </c>
      <c r="B26" s="161"/>
      <c r="C26" s="162"/>
      <c r="D26" s="163">
        <v>603</v>
      </c>
      <c r="E26" s="164"/>
      <c r="F26" s="163">
        <v>614</v>
      </c>
      <c r="G26" s="164"/>
      <c r="H26" s="163">
        <v>625</v>
      </c>
      <c r="I26" s="165"/>
      <c r="J26" s="163">
        <v>636</v>
      </c>
      <c r="K26" s="168"/>
      <c r="L26" s="167">
        <v>647</v>
      </c>
      <c r="M26" s="168"/>
      <c r="N26" s="167">
        <v>658</v>
      </c>
      <c r="O26" s="168"/>
      <c r="P26" s="167">
        <v>669</v>
      </c>
      <c r="Q26" s="430"/>
    </row>
    <row r="27" spans="1:17" s="133" customFormat="1" ht="12.75">
      <c r="A27" s="416" t="s">
        <v>560</v>
      </c>
      <c r="B27" s="428" t="s">
        <v>561</v>
      </c>
      <c r="C27" s="417" t="s">
        <v>578</v>
      </c>
      <c r="D27" s="167"/>
      <c r="E27" s="429">
        <v>60</v>
      </c>
      <c r="F27" s="167"/>
      <c r="G27" s="419">
        <v>3517.5</v>
      </c>
      <c r="H27" s="167"/>
      <c r="I27" s="419">
        <v>211050</v>
      </c>
      <c r="J27" s="421"/>
      <c r="K27" s="420">
        <v>0</v>
      </c>
      <c r="L27" s="167"/>
      <c r="M27" s="420">
        <v>0</v>
      </c>
      <c r="N27" s="167"/>
      <c r="O27" s="420">
        <v>0.5</v>
      </c>
      <c r="P27" s="167"/>
      <c r="Q27" s="158">
        <v>0</v>
      </c>
    </row>
    <row r="28" spans="1:19" s="133" customFormat="1" ht="23.25" customHeight="1">
      <c r="A28" s="422" t="s">
        <v>462</v>
      </c>
      <c r="B28" s="422"/>
      <c r="C28" s="423"/>
      <c r="D28" s="424">
        <v>604</v>
      </c>
      <c r="E28" s="425"/>
      <c r="F28" s="426">
        <v>615</v>
      </c>
      <c r="G28" s="423"/>
      <c r="H28" s="426">
        <v>626</v>
      </c>
      <c r="I28" s="427"/>
      <c r="J28" s="171">
        <v>637</v>
      </c>
      <c r="K28" s="160"/>
      <c r="L28" s="172">
        <v>648</v>
      </c>
      <c r="M28" s="170"/>
      <c r="N28" s="173">
        <v>659</v>
      </c>
      <c r="O28" s="160"/>
      <c r="P28" s="171">
        <v>670</v>
      </c>
      <c r="Q28" s="174"/>
      <c r="R28" s="132"/>
      <c r="S28" s="132"/>
    </row>
    <row r="29" spans="1:17" s="133" customFormat="1" ht="12.75">
      <c r="A29" s="157" t="s">
        <v>463</v>
      </c>
      <c r="B29" s="157"/>
      <c r="C29" s="175"/>
      <c r="D29" s="167">
        <v>605</v>
      </c>
      <c r="E29" s="160"/>
      <c r="F29" s="169">
        <v>616</v>
      </c>
      <c r="G29" s="176"/>
      <c r="H29" s="172">
        <v>627</v>
      </c>
      <c r="I29" s="177">
        <f>SUM(I25:I27)</f>
        <v>2525473.12</v>
      </c>
      <c r="J29" s="169">
        <v>638</v>
      </c>
      <c r="K29" s="178"/>
      <c r="L29" s="172">
        <v>649</v>
      </c>
      <c r="M29" s="177">
        <f>SUM(M25:M27)</f>
        <v>39785.24</v>
      </c>
      <c r="N29" s="179">
        <v>660</v>
      </c>
      <c r="O29" s="166"/>
      <c r="P29" s="172">
        <v>671</v>
      </c>
      <c r="Q29" s="180" t="s">
        <v>580</v>
      </c>
    </row>
    <row r="30" spans="1:17" s="133" customFormat="1" ht="12.75">
      <c r="A30" s="157"/>
      <c r="B30" s="157"/>
      <c r="C30" s="175"/>
      <c r="D30" s="167"/>
      <c r="E30" s="124"/>
      <c r="F30" s="169"/>
      <c r="G30" s="176"/>
      <c r="H30" s="172"/>
      <c r="I30" s="177"/>
      <c r="J30" s="169"/>
      <c r="K30" s="178"/>
      <c r="L30" s="172"/>
      <c r="M30" s="177"/>
      <c r="N30" s="179"/>
      <c r="O30" s="166"/>
      <c r="P30" s="172"/>
      <c r="Q30" s="180"/>
    </row>
    <row r="31" spans="1:21" s="133" customFormat="1" ht="12.75" customHeight="1">
      <c r="A31" s="181" t="s">
        <v>464</v>
      </c>
      <c r="B31" s="181"/>
      <c r="C31" s="175"/>
      <c r="D31" s="167">
        <v>606</v>
      </c>
      <c r="E31" s="182"/>
      <c r="F31" s="169">
        <v>617</v>
      </c>
      <c r="G31" s="176"/>
      <c r="H31" s="172">
        <v>628</v>
      </c>
      <c r="I31" s="177"/>
      <c r="J31" s="169">
        <v>639</v>
      </c>
      <c r="K31" s="178"/>
      <c r="L31" s="172">
        <v>650</v>
      </c>
      <c r="M31" s="177"/>
      <c r="N31" s="179">
        <v>661</v>
      </c>
      <c r="O31" s="166"/>
      <c r="P31" s="172">
        <v>672</v>
      </c>
      <c r="Q31" s="183"/>
      <c r="R31" s="132"/>
      <c r="S31" s="132"/>
      <c r="T31" s="184"/>
      <c r="U31" s="184"/>
    </row>
    <row r="32" spans="1:21" s="133" customFormat="1" ht="12.75" customHeight="1">
      <c r="A32" s="157" t="s">
        <v>38</v>
      </c>
      <c r="B32" s="157"/>
      <c r="C32" s="175"/>
      <c r="D32" s="167">
        <v>607</v>
      </c>
      <c r="E32" s="182"/>
      <c r="F32" s="169">
        <v>618</v>
      </c>
      <c r="G32" s="176"/>
      <c r="H32" s="172">
        <v>629</v>
      </c>
      <c r="I32" s="166"/>
      <c r="J32" s="169">
        <v>640</v>
      </c>
      <c r="K32" s="178"/>
      <c r="L32" s="172">
        <v>651</v>
      </c>
      <c r="M32" s="185"/>
      <c r="N32" s="179">
        <v>662</v>
      </c>
      <c r="O32" s="166"/>
      <c r="P32" s="172">
        <v>673</v>
      </c>
      <c r="Q32" s="166"/>
      <c r="R32" s="132"/>
      <c r="S32" s="132"/>
      <c r="T32" s="184"/>
      <c r="U32" s="184"/>
    </row>
    <row r="33" spans="1:21" s="133" customFormat="1" ht="12.75">
      <c r="A33" s="157" t="s">
        <v>39</v>
      </c>
      <c r="B33" s="157"/>
      <c r="C33" s="175"/>
      <c r="D33" s="167">
        <v>608</v>
      </c>
      <c r="E33" s="166"/>
      <c r="F33" s="167">
        <v>619</v>
      </c>
      <c r="G33" s="159"/>
      <c r="H33" s="167">
        <v>630</v>
      </c>
      <c r="I33" s="186"/>
      <c r="J33" s="169">
        <v>641</v>
      </c>
      <c r="K33" s="178"/>
      <c r="L33" s="172">
        <v>652</v>
      </c>
      <c r="M33" s="186"/>
      <c r="N33" s="172">
        <v>663</v>
      </c>
      <c r="O33" s="166"/>
      <c r="P33" s="172">
        <v>674</v>
      </c>
      <c r="Q33" s="187"/>
      <c r="R33" s="132"/>
      <c r="S33" s="132"/>
      <c r="T33" s="184"/>
      <c r="U33" s="184"/>
    </row>
    <row r="34" spans="1:21" s="133" customFormat="1" ht="12.75">
      <c r="A34" s="157" t="s">
        <v>462</v>
      </c>
      <c r="B34" s="157"/>
      <c r="C34" s="175"/>
      <c r="D34" s="167">
        <v>609</v>
      </c>
      <c r="E34" s="124"/>
      <c r="F34" s="167">
        <v>620</v>
      </c>
      <c r="G34" s="124"/>
      <c r="H34" s="167">
        <v>631</v>
      </c>
      <c r="I34" s="124"/>
      <c r="J34" s="169">
        <v>642</v>
      </c>
      <c r="K34" s="124"/>
      <c r="L34" s="172">
        <v>653</v>
      </c>
      <c r="M34" s="124"/>
      <c r="N34" s="172">
        <v>664</v>
      </c>
      <c r="O34" s="124"/>
      <c r="P34" s="172">
        <v>675</v>
      </c>
      <c r="Q34" s="158"/>
      <c r="R34" s="132"/>
      <c r="S34" s="132"/>
      <c r="T34" s="184"/>
      <c r="U34" s="184"/>
    </row>
    <row r="35" spans="1:21" s="133" customFormat="1" ht="12.75">
      <c r="A35" s="188" t="s">
        <v>465</v>
      </c>
      <c r="B35" s="189"/>
      <c r="C35" s="190"/>
      <c r="D35" s="167">
        <v>610</v>
      </c>
      <c r="E35" s="191"/>
      <c r="F35" s="167">
        <v>621</v>
      </c>
      <c r="G35" s="192"/>
      <c r="H35" s="167">
        <v>632</v>
      </c>
      <c r="I35" s="193"/>
      <c r="J35" s="169">
        <v>643</v>
      </c>
      <c r="K35" s="194"/>
      <c r="L35" s="172">
        <v>654</v>
      </c>
      <c r="M35" s="195"/>
      <c r="N35" s="172">
        <v>665</v>
      </c>
      <c r="O35" s="196"/>
      <c r="P35" s="172">
        <v>676</v>
      </c>
      <c r="Q35" s="197"/>
      <c r="R35" s="184"/>
      <c r="S35" s="184"/>
      <c r="T35" s="132"/>
      <c r="U35" s="132"/>
    </row>
    <row r="36" spans="1:21" s="133" customFormat="1" ht="12.75">
      <c r="A36" s="198" t="s">
        <v>466</v>
      </c>
      <c r="B36" s="199"/>
      <c r="C36" s="199"/>
      <c r="D36" s="167">
        <v>611</v>
      </c>
      <c r="E36" s="200"/>
      <c r="F36" s="167">
        <v>622</v>
      </c>
      <c r="G36" s="201"/>
      <c r="H36" s="167">
        <v>633</v>
      </c>
      <c r="I36" s="193">
        <f>I29</f>
        <v>2525473.12</v>
      </c>
      <c r="J36" s="169">
        <v>644</v>
      </c>
      <c r="K36" s="194"/>
      <c r="L36" s="172">
        <v>655</v>
      </c>
      <c r="M36" s="195">
        <f>M29</f>
        <v>39785.24</v>
      </c>
      <c r="N36" s="172">
        <v>666</v>
      </c>
      <c r="O36" s="196"/>
      <c r="P36" s="172">
        <v>677</v>
      </c>
      <c r="Q36" s="431">
        <v>0.221563</v>
      </c>
      <c r="R36" s="184"/>
      <c r="S36" s="184"/>
      <c r="T36" s="132"/>
      <c r="U36" s="132"/>
    </row>
    <row r="37" spans="1:17" s="133" customFormat="1" ht="12.75">
      <c r="A37" s="124"/>
      <c r="B37" s="124"/>
      <c r="C37" s="124"/>
      <c r="D37" s="124"/>
      <c r="E37" s="124"/>
      <c r="F37" s="124"/>
      <c r="G37" s="124"/>
      <c r="H37" s="124"/>
      <c r="I37" s="203"/>
      <c r="J37" s="123"/>
      <c r="K37" s="123"/>
      <c r="L37" s="123"/>
      <c r="M37" s="203"/>
      <c r="N37" s="123"/>
      <c r="O37" s="123"/>
      <c r="P37" s="204"/>
      <c r="Q37" s="123"/>
    </row>
    <row r="38" spans="1:17" s="133" customFormat="1" ht="12.75">
      <c r="A38" s="205" t="s">
        <v>467</v>
      </c>
      <c r="B38" s="205"/>
      <c r="C38" s="205"/>
      <c r="D38" s="205"/>
      <c r="E38" s="205"/>
      <c r="F38" s="124"/>
      <c r="G38" s="124"/>
      <c r="H38" s="124"/>
      <c r="I38" s="124"/>
      <c r="J38" s="206" t="s">
        <v>222</v>
      </c>
      <c r="K38" s="124"/>
      <c r="L38" s="124"/>
      <c r="M38" s="339" t="s">
        <v>468</v>
      </c>
      <c r="N38" s="339"/>
      <c r="O38" s="339"/>
      <c r="P38" s="339"/>
      <c r="Q38" s="339"/>
    </row>
    <row r="39" spans="1:17" s="133" customFormat="1" ht="12.75">
      <c r="A39" s="205" t="s">
        <v>542</v>
      </c>
      <c r="B39" s="205"/>
      <c r="C39" s="205"/>
      <c r="D39" s="205" t="s">
        <v>469</v>
      </c>
      <c r="E39" s="124"/>
      <c r="F39" s="124"/>
      <c r="G39" s="124"/>
      <c r="H39" s="124"/>
      <c r="I39" s="124"/>
      <c r="J39" s="124"/>
      <c r="K39" s="205"/>
      <c r="L39" s="124"/>
      <c r="M39" s="339" t="s">
        <v>440</v>
      </c>
      <c r="N39" s="339"/>
      <c r="O39" s="339"/>
      <c r="P39" s="339"/>
      <c r="Q39" s="339"/>
    </row>
    <row r="40" spans="1:17" s="133" customFormat="1" ht="12.75">
      <c r="A40" s="123"/>
      <c r="B40" s="123"/>
      <c r="C40" s="123"/>
      <c r="D40" s="123"/>
      <c r="E40" s="126"/>
      <c r="F40" s="123"/>
      <c r="G40" s="127"/>
      <c r="H40" s="123"/>
      <c r="I40" s="123"/>
      <c r="J40" s="123"/>
      <c r="K40" s="127"/>
      <c r="L40" s="123"/>
      <c r="M40" s="128"/>
      <c r="N40" s="123"/>
      <c r="O40" s="207"/>
      <c r="P40" s="123"/>
      <c r="Q40" s="123"/>
    </row>
    <row r="41" spans="1:17" s="133" customFormat="1" ht="12.75">
      <c r="A41" s="123"/>
      <c r="B41" s="123"/>
      <c r="C41" s="124" t="s">
        <v>470</v>
      </c>
      <c r="D41" s="123"/>
      <c r="E41" s="123"/>
      <c r="F41" s="126"/>
      <c r="G41" s="123"/>
      <c r="H41" s="123"/>
      <c r="I41" s="208"/>
      <c r="J41" s="208"/>
      <c r="K41" s="127"/>
      <c r="L41" s="123"/>
      <c r="M41" s="128"/>
      <c r="N41" s="123"/>
      <c r="O41" s="124"/>
      <c r="P41" s="123"/>
      <c r="Q41" s="123"/>
    </row>
    <row r="42" spans="1:17" s="133" customFormat="1" ht="12.75">
      <c r="A42" s="123"/>
      <c r="B42" s="123"/>
      <c r="C42" s="124" t="s">
        <v>471</v>
      </c>
      <c r="D42" s="124"/>
      <c r="E42" s="124"/>
      <c r="F42" s="124"/>
      <c r="G42" s="124"/>
      <c r="H42" s="123"/>
      <c r="I42" s="123"/>
      <c r="J42" s="123"/>
      <c r="K42" s="127"/>
      <c r="L42" s="123"/>
      <c r="M42" s="128"/>
      <c r="N42" s="123"/>
      <c r="O42" s="207"/>
      <c r="P42" s="123"/>
      <c r="Q42" s="123"/>
    </row>
    <row r="43" spans="1:17" s="133" customFormat="1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3"/>
    </row>
    <row r="44" spans="1:17" s="133" customFormat="1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3"/>
    </row>
    <row r="45" spans="1:17" s="133" customFormat="1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3"/>
    </row>
    <row r="46" s="133" customFormat="1" ht="12.75">
      <c r="A46" s="123"/>
    </row>
    <row r="47" s="133" customFormat="1" ht="12.75">
      <c r="A47" s="123"/>
    </row>
    <row r="48" s="133" customFormat="1" ht="12.75">
      <c r="A48" s="123"/>
    </row>
    <row r="49" s="133" customFormat="1" ht="12.75">
      <c r="A49" s="123"/>
    </row>
    <row r="50" s="133" customFormat="1" ht="12.75">
      <c r="A50" s="123"/>
    </row>
    <row r="51" s="133" customFormat="1" ht="12.75">
      <c r="A51" s="123"/>
    </row>
    <row r="52" s="133" customFormat="1" ht="12.75">
      <c r="A52" s="123"/>
    </row>
    <row r="53" s="133" customFormat="1" ht="13.5" customHeight="1">
      <c r="A53" s="123"/>
    </row>
    <row r="54" s="133" customFormat="1" ht="13.5" customHeight="1">
      <c r="A54" s="123"/>
    </row>
    <row r="55" s="133" customFormat="1" ht="12.75">
      <c r="A55" s="123"/>
    </row>
    <row r="56" s="133" customFormat="1" ht="12.75">
      <c r="A56" s="123"/>
    </row>
    <row r="57" s="133" customFormat="1" ht="12.75">
      <c r="A57" s="123"/>
    </row>
    <row r="58" s="133" customFormat="1" ht="12.75">
      <c r="A58" s="123"/>
    </row>
    <row r="59" s="133" customFormat="1" ht="12.75">
      <c r="A59" s="123"/>
    </row>
    <row r="60" s="133" customFormat="1" ht="12.75">
      <c r="A60" s="123"/>
    </row>
    <row r="61" s="133" customFormat="1" ht="12.75">
      <c r="A61" s="123"/>
    </row>
    <row r="62" s="133" customFormat="1" ht="12.75">
      <c r="A62" s="123"/>
    </row>
    <row r="63" s="133" customFormat="1" ht="13.5" customHeight="1">
      <c r="A63" s="123"/>
    </row>
    <row r="64" s="133" customFormat="1" ht="12.75">
      <c r="A64" s="123"/>
    </row>
    <row r="65" s="133" customFormat="1" ht="13.5" customHeight="1">
      <c r="A65" s="123"/>
    </row>
    <row r="66" s="133" customFormat="1" ht="13.5" customHeight="1">
      <c r="A66" s="123"/>
    </row>
    <row r="67" s="133" customFormat="1" ht="12.75">
      <c r="A67" s="123"/>
    </row>
    <row r="68" s="133" customFormat="1" ht="12.75">
      <c r="A68" s="123"/>
    </row>
    <row r="69" spans="1:17" s="133" customFormat="1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3"/>
    </row>
    <row r="70" spans="1:17" s="133" customFormat="1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3"/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3"/>
    </row>
    <row r="72" spans="1:17" s="133" customFormat="1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3"/>
    </row>
    <row r="73" spans="1:17" s="133" customFormat="1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3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3"/>
    </row>
    <row r="75" spans="1:17" s="133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3"/>
    </row>
    <row r="76" spans="1:17" s="133" customFormat="1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3"/>
    </row>
    <row r="77" spans="1:17" s="133" customFormat="1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3"/>
    </row>
    <row r="78" spans="1:17" s="133" customFormat="1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3"/>
    </row>
    <row r="79" spans="1:17" s="133" customFormat="1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  <row r="84" spans="1:17" s="133" customFormat="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</row>
  </sheetData>
  <sheetProtection/>
  <mergeCells count="21">
    <mergeCell ref="M10:M13"/>
    <mergeCell ref="G10:G13"/>
    <mergeCell ref="A11:A13"/>
    <mergeCell ref="B11:B13"/>
    <mergeCell ref="N10:N14"/>
    <mergeCell ref="K10:K13"/>
    <mergeCell ref="J10:J14"/>
    <mergeCell ref="L10:L14"/>
    <mergeCell ref="A14:C14"/>
    <mergeCell ref="E10:E13"/>
    <mergeCell ref="C11:C13"/>
    <mergeCell ref="I10:I13"/>
    <mergeCell ref="O10:O13"/>
    <mergeCell ref="P10:P14"/>
    <mergeCell ref="Q10:Q13"/>
    <mergeCell ref="M38:Q38"/>
    <mergeCell ref="H10:H14"/>
    <mergeCell ref="F10:F14"/>
    <mergeCell ref="A10:C10"/>
    <mergeCell ref="D10:D14"/>
    <mergeCell ref="M39:Q3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0">
      <selection activeCell="A33" sqref="A33"/>
    </sheetView>
  </sheetViews>
  <sheetFormatPr defaultColWidth="9.140625" defaultRowHeight="12.75"/>
  <sheetData>
    <row r="1" spans="1:14" ht="12.75">
      <c r="A1" s="4" t="s">
        <v>585</v>
      </c>
      <c r="B1" s="4"/>
      <c r="I1" s="433"/>
      <c r="J1" s="433"/>
      <c r="K1" s="433"/>
      <c r="L1" s="434"/>
      <c r="M1" s="434"/>
      <c r="N1" s="434"/>
    </row>
    <row r="2" spans="1:14" ht="12.75">
      <c r="A2" s="4" t="s">
        <v>502</v>
      </c>
      <c r="B2" s="4"/>
      <c r="I2" s="433"/>
      <c r="J2" s="433"/>
      <c r="K2" s="433"/>
      <c r="L2" s="434"/>
      <c r="M2" s="434"/>
      <c r="N2" s="434"/>
    </row>
    <row r="3" spans="1:14" ht="12.75">
      <c r="A3" s="4" t="s">
        <v>327</v>
      </c>
      <c r="B3" s="4"/>
      <c r="I3" s="433"/>
      <c r="J3" s="433"/>
      <c r="K3" s="433"/>
      <c r="L3" s="434"/>
      <c r="M3" s="434"/>
      <c r="N3" s="434"/>
    </row>
    <row r="4" spans="1:14" ht="12.75">
      <c r="A4" s="4" t="s">
        <v>328</v>
      </c>
      <c r="B4" s="4"/>
      <c r="I4" s="433"/>
      <c r="J4" s="433"/>
      <c r="K4" s="433"/>
      <c r="L4" s="434"/>
      <c r="M4" s="434"/>
      <c r="N4" s="434"/>
    </row>
    <row r="5" spans="1:14" ht="12.75">
      <c r="A5" s="4" t="s">
        <v>329</v>
      </c>
      <c r="B5" s="4"/>
      <c r="G5" s="77"/>
      <c r="I5" s="433"/>
      <c r="J5" s="433"/>
      <c r="K5" s="434"/>
      <c r="L5" s="434"/>
      <c r="M5" s="434"/>
      <c r="N5" s="434"/>
    </row>
    <row r="6" spans="1:14" ht="12.75">
      <c r="A6" s="4" t="s">
        <v>503</v>
      </c>
      <c r="B6" s="4"/>
      <c r="G6" s="77"/>
      <c r="I6" s="433"/>
      <c r="J6" s="433"/>
      <c r="K6" s="434"/>
      <c r="L6" s="434"/>
      <c r="M6" s="434"/>
      <c r="N6" s="434"/>
    </row>
    <row r="7" spans="1:14" ht="12.75">
      <c r="A7" s="434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</row>
    <row r="8" spans="1:14" ht="12.75">
      <c r="A8" s="435"/>
      <c r="B8" s="436" t="s">
        <v>609</v>
      </c>
      <c r="C8" s="434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</row>
    <row r="9" spans="1:14" ht="12.75">
      <c r="A9" s="437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</row>
    <row r="10" spans="1:14" ht="12.75">
      <c r="A10" s="438" t="s">
        <v>586</v>
      </c>
      <c r="B10" s="439" t="s">
        <v>103</v>
      </c>
      <c r="C10" s="439"/>
      <c r="D10" s="439"/>
      <c r="E10" s="440" t="s">
        <v>1</v>
      </c>
      <c r="F10" s="438" t="s">
        <v>472</v>
      </c>
      <c r="G10" s="440" t="s">
        <v>1</v>
      </c>
      <c r="H10" s="438" t="s">
        <v>119</v>
      </c>
      <c r="I10" s="440" t="s">
        <v>1</v>
      </c>
      <c r="J10" s="438" t="s">
        <v>120</v>
      </c>
      <c r="K10" s="440" t="s">
        <v>1</v>
      </c>
      <c r="L10" s="438" t="s">
        <v>587</v>
      </c>
      <c r="M10" s="440" t="s">
        <v>1</v>
      </c>
      <c r="N10" s="438" t="s">
        <v>127</v>
      </c>
    </row>
    <row r="11" spans="1:14" ht="31.5" customHeight="1">
      <c r="A11" s="441"/>
      <c r="B11" s="442" t="s">
        <v>459</v>
      </c>
      <c r="C11" s="442" t="s">
        <v>460</v>
      </c>
      <c r="D11" s="442" t="s">
        <v>588</v>
      </c>
      <c r="E11" s="440"/>
      <c r="F11" s="441"/>
      <c r="G11" s="440"/>
      <c r="H11" s="441"/>
      <c r="I11" s="440"/>
      <c r="J11" s="441"/>
      <c r="K11" s="440"/>
      <c r="L11" s="441"/>
      <c r="M11" s="440"/>
      <c r="N11" s="441"/>
    </row>
    <row r="12" spans="1:14" ht="12.75">
      <c r="A12" s="443">
        <v>1</v>
      </c>
      <c r="B12" s="444">
        <v>2</v>
      </c>
      <c r="C12" s="444"/>
      <c r="D12" s="444"/>
      <c r="E12" s="440"/>
      <c r="F12" s="442">
        <v>3</v>
      </c>
      <c r="G12" s="440"/>
      <c r="H12" s="442">
        <v>4</v>
      </c>
      <c r="I12" s="440"/>
      <c r="J12" s="442">
        <v>5</v>
      </c>
      <c r="K12" s="440"/>
      <c r="L12" s="442">
        <v>6</v>
      </c>
      <c r="M12" s="440"/>
      <c r="N12" s="442">
        <v>7</v>
      </c>
    </row>
    <row r="13" spans="1:14" ht="12.75">
      <c r="A13" s="442" t="s">
        <v>5</v>
      </c>
      <c r="B13" s="445" t="s">
        <v>589</v>
      </c>
      <c r="C13" s="445"/>
      <c r="D13" s="445"/>
      <c r="E13" s="442">
        <v>733</v>
      </c>
      <c r="F13" s="446" t="s">
        <v>590</v>
      </c>
      <c r="G13" s="442">
        <v>750</v>
      </c>
      <c r="H13" s="446" t="s">
        <v>590</v>
      </c>
      <c r="I13" s="442">
        <v>767</v>
      </c>
      <c r="J13" s="446" t="s">
        <v>590</v>
      </c>
      <c r="K13" s="442">
        <v>784</v>
      </c>
      <c r="L13" s="446" t="s">
        <v>590</v>
      </c>
      <c r="M13" s="442">
        <v>801</v>
      </c>
      <c r="N13" s="446" t="s">
        <v>590</v>
      </c>
    </row>
    <row r="14" spans="1:14" ht="12.75">
      <c r="A14" s="442" t="s">
        <v>591</v>
      </c>
      <c r="B14" s="445" t="s">
        <v>592</v>
      </c>
      <c r="C14" s="445"/>
      <c r="D14" s="445"/>
      <c r="E14" s="447">
        <v>734</v>
      </c>
      <c r="F14" s="448" t="s">
        <v>590</v>
      </c>
      <c r="G14" s="447">
        <v>751</v>
      </c>
      <c r="H14" s="448" t="s">
        <v>590</v>
      </c>
      <c r="I14" s="447">
        <v>768</v>
      </c>
      <c r="J14" s="448" t="s">
        <v>590</v>
      </c>
      <c r="K14" s="442">
        <v>785</v>
      </c>
      <c r="L14" s="448" t="s">
        <v>590</v>
      </c>
      <c r="M14" s="447">
        <v>802</v>
      </c>
      <c r="N14" s="448" t="s">
        <v>590</v>
      </c>
    </row>
    <row r="15" spans="1:14" ht="12.75">
      <c r="A15" s="442" t="s">
        <v>593</v>
      </c>
      <c r="B15" s="445" t="s">
        <v>594</v>
      </c>
      <c r="C15" s="445"/>
      <c r="D15" s="445"/>
      <c r="E15" s="447">
        <v>735</v>
      </c>
      <c r="F15" s="448" t="s">
        <v>590</v>
      </c>
      <c r="G15" s="447">
        <v>752</v>
      </c>
      <c r="H15" s="448" t="s">
        <v>590</v>
      </c>
      <c r="I15" s="447">
        <v>769</v>
      </c>
      <c r="J15" s="448" t="s">
        <v>590</v>
      </c>
      <c r="K15" s="442">
        <v>786</v>
      </c>
      <c r="L15" s="448" t="s">
        <v>590</v>
      </c>
      <c r="M15" s="447">
        <v>803</v>
      </c>
      <c r="N15" s="448" t="s">
        <v>590</v>
      </c>
    </row>
    <row r="16" spans="1:14" ht="12.75">
      <c r="A16" s="442" t="s">
        <v>595</v>
      </c>
      <c r="B16" s="449" t="s">
        <v>596</v>
      </c>
      <c r="C16" s="450"/>
      <c r="D16" s="451"/>
      <c r="E16" s="442">
        <v>736</v>
      </c>
      <c r="F16" s="442" t="s">
        <v>590</v>
      </c>
      <c r="G16" s="442">
        <v>753</v>
      </c>
      <c r="H16" s="442" t="s">
        <v>590</v>
      </c>
      <c r="I16" s="442">
        <v>770</v>
      </c>
      <c r="J16" s="442" t="s">
        <v>590</v>
      </c>
      <c r="K16" s="442">
        <v>787</v>
      </c>
      <c r="L16" s="442" t="s">
        <v>590</v>
      </c>
      <c r="M16" s="442">
        <v>804</v>
      </c>
      <c r="N16" s="442" t="s">
        <v>590</v>
      </c>
    </row>
    <row r="17" spans="1:14" ht="12.75">
      <c r="A17" s="442" t="s">
        <v>597</v>
      </c>
      <c r="B17" s="449" t="s">
        <v>598</v>
      </c>
      <c r="C17" s="450"/>
      <c r="D17" s="451"/>
      <c r="E17" s="442">
        <v>737</v>
      </c>
      <c r="F17" s="442" t="s">
        <v>590</v>
      </c>
      <c r="G17" s="442">
        <v>754</v>
      </c>
      <c r="H17" s="442" t="s">
        <v>590</v>
      </c>
      <c r="I17" s="442">
        <v>771</v>
      </c>
      <c r="J17" s="442" t="s">
        <v>590</v>
      </c>
      <c r="K17" s="442">
        <v>788</v>
      </c>
      <c r="L17" s="442" t="s">
        <v>590</v>
      </c>
      <c r="M17" s="442">
        <v>805</v>
      </c>
      <c r="N17" s="442" t="s">
        <v>590</v>
      </c>
    </row>
    <row r="18" spans="1:14" ht="12.75">
      <c r="A18" s="442" t="s">
        <v>599</v>
      </c>
      <c r="B18" s="452" t="s">
        <v>600</v>
      </c>
      <c r="C18" s="453"/>
      <c r="D18" s="454"/>
      <c r="E18" s="442">
        <v>738</v>
      </c>
      <c r="F18" s="446"/>
      <c r="G18" s="442">
        <v>755</v>
      </c>
      <c r="H18" s="446"/>
      <c r="I18" s="442">
        <v>772</v>
      </c>
      <c r="J18" s="446"/>
      <c r="K18" s="442">
        <v>789</v>
      </c>
      <c r="L18" s="446"/>
      <c r="M18" s="442">
        <v>806</v>
      </c>
      <c r="N18" s="446"/>
    </row>
    <row r="19" spans="1:14" ht="12.75">
      <c r="A19" s="442" t="s">
        <v>601</v>
      </c>
      <c r="B19" s="445" t="s">
        <v>122</v>
      </c>
      <c r="C19" s="445"/>
      <c r="D19" s="445"/>
      <c r="E19" s="442">
        <v>739</v>
      </c>
      <c r="F19" s="446" t="s">
        <v>590</v>
      </c>
      <c r="G19" s="442">
        <v>756</v>
      </c>
      <c r="H19" s="446" t="s">
        <v>590</v>
      </c>
      <c r="I19" s="442">
        <v>773</v>
      </c>
      <c r="J19" s="446" t="s">
        <v>590</v>
      </c>
      <c r="K19" s="442">
        <v>790</v>
      </c>
      <c r="L19" s="446" t="s">
        <v>590</v>
      </c>
      <c r="M19" s="442">
        <v>807</v>
      </c>
      <c r="N19" s="455"/>
    </row>
    <row r="20" spans="1:14" ht="12.75">
      <c r="A20" s="442" t="s">
        <v>602</v>
      </c>
      <c r="B20" s="445" t="s">
        <v>603</v>
      </c>
      <c r="C20" s="445"/>
      <c r="D20" s="445"/>
      <c r="E20" s="442">
        <v>740</v>
      </c>
      <c r="F20" s="456"/>
      <c r="G20" s="442">
        <v>757</v>
      </c>
      <c r="H20" s="456"/>
      <c r="I20" s="442">
        <v>774</v>
      </c>
      <c r="J20" s="456"/>
      <c r="K20" s="442">
        <v>791</v>
      </c>
      <c r="L20" s="457"/>
      <c r="M20" s="442">
        <v>808</v>
      </c>
      <c r="N20" s="455"/>
    </row>
    <row r="21" spans="1:14" ht="21" customHeight="1">
      <c r="A21" s="442" t="s">
        <v>4</v>
      </c>
      <c r="B21" s="449" t="s">
        <v>604</v>
      </c>
      <c r="C21" s="450"/>
      <c r="D21" s="451"/>
      <c r="E21" s="442">
        <v>741</v>
      </c>
      <c r="F21" s="446" t="s">
        <v>590</v>
      </c>
      <c r="G21" s="442">
        <v>758</v>
      </c>
      <c r="H21" s="446" t="s">
        <v>590</v>
      </c>
      <c r="I21" s="442">
        <v>775</v>
      </c>
      <c r="J21" s="446" t="s">
        <v>590</v>
      </c>
      <c r="K21" s="442">
        <v>792</v>
      </c>
      <c r="L21" s="446" t="s">
        <v>590</v>
      </c>
      <c r="M21" s="442">
        <v>809</v>
      </c>
      <c r="N21" s="446" t="s">
        <v>590</v>
      </c>
    </row>
    <row r="22" spans="1:14" ht="12.75">
      <c r="A22" s="442" t="s">
        <v>591</v>
      </c>
      <c r="B22" s="445" t="s">
        <v>592</v>
      </c>
      <c r="C22" s="445"/>
      <c r="D22" s="445"/>
      <c r="E22" s="447">
        <v>742</v>
      </c>
      <c r="F22" s="448" t="s">
        <v>590</v>
      </c>
      <c r="G22" s="447">
        <v>759</v>
      </c>
      <c r="H22" s="448" t="s">
        <v>590</v>
      </c>
      <c r="I22" s="447">
        <v>776</v>
      </c>
      <c r="J22" s="448" t="s">
        <v>590</v>
      </c>
      <c r="K22" s="447">
        <v>793</v>
      </c>
      <c r="L22" s="448" t="s">
        <v>590</v>
      </c>
      <c r="M22" s="447">
        <v>810</v>
      </c>
      <c r="N22" s="448" t="s">
        <v>590</v>
      </c>
    </row>
    <row r="23" spans="1:14" ht="12.75">
      <c r="A23" s="442" t="s">
        <v>593</v>
      </c>
      <c r="B23" s="445" t="s">
        <v>594</v>
      </c>
      <c r="C23" s="445"/>
      <c r="D23" s="445"/>
      <c r="E23" s="447">
        <v>743</v>
      </c>
      <c r="F23" s="448" t="s">
        <v>590</v>
      </c>
      <c r="G23" s="447">
        <v>760</v>
      </c>
      <c r="H23" s="448" t="s">
        <v>590</v>
      </c>
      <c r="I23" s="447">
        <v>777</v>
      </c>
      <c r="J23" s="448" t="s">
        <v>590</v>
      </c>
      <c r="K23" s="447">
        <v>794</v>
      </c>
      <c r="L23" s="448" t="s">
        <v>590</v>
      </c>
      <c r="M23" s="447">
        <v>811</v>
      </c>
      <c r="N23" s="448" t="s">
        <v>590</v>
      </c>
    </row>
    <row r="24" spans="1:14" ht="12.75">
      <c r="A24" s="442" t="s">
        <v>595</v>
      </c>
      <c r="B24" s="445" t="s">
        <v>596</v>
      </c>
      <c r="C24" s="445"/>
      <c r="D24" s="445"/>
      <c r="E24" s="447">
        <v>744</v>
      </c>
      <c r="F24" s="448" t="s">
        <v>590</v>
      </c>
      <c r="G24" s="447">
        <v>761</v>
      </c>
      <c r="H24" s="448" t="s">
        <v>590</v>
      </c>
      <c r="I24" s="447">
        <v>778</v>
      </c>
      <c r="J24" s="448" t="s">
        <v>590</v>
      </c>
      <c r="K24" s="447">
        <v>795</v>
      </c>
      <c r="L24" s="448" t="s">
        <v>590</v>
      </c>
      <c r="M24" s="447">
        <v>812</v>
      </c>
      <c r="N24" s="448" t="s">
        <v>590</v>
      </c>
    </row>
    <row r="25" spans="1:14" ht="12.75">
      <c r="A25" s="442" t="s">
        <v>597</v>
      </c>
      <c r="B25" s="445" t="s">
        <v>598</v>
      </c>
      <c r="C25" s="445"/>
      <c r="D25" s="445"/>
      <c r="E25" s="447">
        <v>745</v>
      </c>
      <c r="F25" s="448" t="s">
        <v>590</v>
      </c>
      <c r="G25" s="447">
        <v>762</v>
      </c>
      <c r="H25" s="448" t="s">
        <v>590</v>
      </c>
      <c r="I25" s="447">
        <v>779</v>
      </c>
      <c r="J25" s="448" t="s">
        <v>590</v>
      </c>
      <c r="K25" s="447">
        <v>796</v>
      </c>
      <c r="L25" s="448" t="s">
        <v>590</v>
      </c>
      <c r="M25" s="447">
        <v>813</v>
      </c>
      <c r="N25" s="448" t="s">
        <v>590</v>
      </c>
    </row>
    <row r="26" spans="1:14" ht="12.75">
      <c r="A26" s="442" t="s">
        <v>599</v>
      </c>
      <c r="B26" s="452" t="s">
        <v>600</v>
      </c>
      <c r="C26" s="453"/>
      <c r="D26" s="454"/>
      <c r="E26" s="442">
        <v>746</v>
      </c>
      <c r="F26" s="446"/>
      <c r="G26" s="442">
        <v>763</v>
      </c>
      <c r="H26" s="446"/>
      <c r="I26" s="442">
        <v>780</v>
      </c>
      <c r="J26" s="446"/>
      <c r="K26" s="442">
        <v>797</v>
      </c>
      <c r="L26" s="458"/>
      <c r="M26" s="442">
        <v>814</v>
      </c>
      <c r="N26" s="446"/>
    </row>
    <row r="27" spans="1:14" ht="67.5">
      <c r="A27" s="442">
        <v>1</v>
      </c>
      <c r="B27" s="459" t="s">
        <v>605</v>
      </c>
      <c r="C27" s="460" t="s">
        <v>561</v>
      </c>
      <c r="D27" s="461" t="s">
        <v>606</v>
      </c>
      <c r="E27" s="442"/>
      <c r="F27" s="462">
        <v>0</v>
      </c>
      <c r="G27" s="446"/>
      <c r="H27" s="463">
        <v>244478.75</v>
      </c>
      <c r="I27" s="446"/>
      <c r="J27" s="462">
        <v>0</v>
      </c>
      <c r="K27" s="446"/>
      <c r="L27" s="462">
        <v>0.001007</v>
      </c>
      <c r="M27" s="446"/>
      <c r="N27" s="462">
        <v>0</v>
      </c>
    </row>
    <row r="28" spans="1:14" ht="12.75">
      <c r="A28" s="442" t="s">
        <v>601</v>
      </c>
      <c r="B28" s="464" t="s">
        <v>122</v>
      </c>
      <c r="C28" s="465"/>
      <c r="D28" s="466"/>
      <c r="E28" s="442">
        <v>747</v>
      </c>
      <c r="F28" s="446" t="s">
        <v>590</v>
      </c>
      <c r="G28" s="442">
        <v>764</v>
      </c>
      <c r="H28" s="446" t="s">
        <v>590</v>
      </c>
      <c r="I28" s="442">
        <v>781</v>
      </c>
      <c r="J28" s="446" t="s">
        <v>590</v>
      </c>
      <c r="K28" s="442">
        <v>798</v>
      </c>
      <c r="L28" s="446" t="s">
        <v>590</v>
      </c>
      <c r="M28" s="442">
        <v>815</v>
      </c>
      <c r="N28" s="446" t="s">
        <v>590</v>
      </c>
    </row>
    <row r="29" spans="1:14" ht="12.75">
      <c r="A29" s="442" t="s">
        <v>602</v>
      </c>
      <c r="B29" s="452" t="s">
        <v>607</v>
      </c>
      <c r="C29" s="453"/>
      <c r="D29" s="454"/>
      <c r="E29" s="442">
        <v>748</v>
      </c>
      <c r="F29" s="467">
        <v>0</v>
      </c>
      <c r="G29" s="442">
        <v>765</v>
      </c>
      <c r="H29" s="468">
        <v>244478.75</v>
      </c>
      <c r="I29" s="442">
        <v>782</v>
      </c>
      <c r="J29" s="468">
        <v>0</v>
      </c>
      <c r="K29" s="442">
        <v>799</v>
      </c>
      <c r="L29" s="446"/>
      <c r="M29" s="442">
        <v>816</v>
      </c>
      <c r="N29" s="446">
        <v>0</v>
      </c>
    </row>
    <row r="30" spans="1:14" ht="24" customHeight="1">
      <c r="A30" s="442" t="s">
        <v>106</v>
      </c>
      <c r="B30" s="469" t="s">
        <v>608</v>
      </c>
      <c r="C30" s="470"/>
      <c r="D30" s="471"/>
      <c r="E30" s="442">
        <v>749</v>
      </c>
      <c r="F30" s="472">
        <v>0</v>
      </c>
      <c r="G30" s="442">
        <v>766</v>
      </c>
      <c r="H30" s="473">
        <v>244478.75</v>
      </c>
      <c r="I30" s="442">
        <v>783</v>
      </c>
      <c r="J30" s="474">
        <v>0</v>
      </c>
      <c r="K30" s="442">
        <v>800</v>
      </c>
      <c r="L30" s="475"/>
      <c r="M30" s="442">
        <v>817</v>
      </c>
      <c r="N30" s="476">
        <v>0</v>
      </c>
    </row>
    <row r="31" spans="1:14" ht="12.75">
      <c r="A31" s="436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</row>
    <row r="32" spans="1:14" ht="12.75">
      <c r="A32" s="477" t="s">
        <v>467</v>
      </c>
      <c r="B32" s="477"/>
      <c r="C32" s="477"/>
      <c r="D32" s="477" t="s">
        <v>469</v>
      </c>
      <c r="E32" s="477"/>
      <c r="F32" s="434"/>
      <c r="G32" s="434"/>
      <c r="H32" s="434"/>
      <c r="I32" s="434"/>
      <c r="J32" s="434"/>
      <c r="K32" s="434"/>
      <c r="L32" s="434"/>
      <c r="M32" s="434"/>
      <c r="N32" s="434"/>
    </row>
    <row r="33" spans="1:14" ht="12.75">
      <c r="A33" s="477" t="s">
        <v>542</v>
      </c>
      <c r="B33" s="477"/>
      <c r="C33" s="477"/>
      <c r="D33" s="434"/>
      <c r="E33" s="434"/>
      <c r="F33" s="434"/>
      <c r="G33" s="478" t="s">
        <v>222</v>
      </c>
      <c r="H33" s="434"/>
      <c r="I33" s="434"/>
      <c r="J33" s="434"/>
      <c r="K33" s="434"/>
      <c r="L33" s="434"/>
      <c r="M33" s="434"/>
      <c r="N33" s="434"/>
    </row>
    <row r="35" spans="1:14" ht="12.75">
      <c r="A35" s="434"/>
      <c r="B35" s="434" t="s">
        <v>487</v>
      </c>
      <c r="C35" s="434"/>
      <c r="D35" s="434"/>
      <c r="E35" s="434"/>
      <c r="F35" s="434"/>
      <c r="G35" s="434"/>
      <c r="H35" s="434"/>
      <c r="I35" s="434"/>
      <c r="J35" s="479" t="s">
        <v>468</v>
      </c>
      <c r="K35" s="479"/>
      <c r="L35" s="479"/>
      <c r="M35" s="479"/>
      <c r="N35" s="434"/>
    </row>
    <row r="36" spans="1:14" ht="12.75">
      <c r="A36" s="434"/>
      <c r="B36" s="434" t="s">
        <v>471</v>
      </c>
      <c r="C36" s="434"/>
      <c r="D36" s="434"/>
      <c r="E36" s="434"/>
      <c r="F36" s="434"/>
      <c r="G36" s="434"/>
      <c r="H36" s="434"/>
      <c r="I36" s="434"/>
      <c r="J36" s="480" t="s">
        <v>440</v>
      </c>
      <c r="K36" s="480"/>
      <c r="L36" s="480"/>
      <c r="M36" s="480"/>
      <c r="N36" s="434"/>
    </row>
    <row r="37" spans="1:14" ht="12.75">
      <c r="A37" s="434"/>
      <c r="B37" s="434" t="s">
        <v>488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</row>
    <row r="38" spans="1:14" ht="12.75">
      <c r="A38" s="434"/>
      <c r="H38" s="434"/>
      <c r="I38" s="434"/>
      <c r="J38" s="434"/>
      <c r="K38" s="434"/>
      <c r="L38" s="434"/>
      <c r="M38" s="434"/>
      <c r="N38" s="434"/>
    </row>
  </sheetData>
  <sheetProtection/>
  <mergeCells count="32">
    <mergeCell ref="J36:M36"/>
    <mergeCell ref="B25:D25"/>
    <mergeCell ref="B26:D26"/>
    <mergeCell ref="B28:D28"/>
    <mergeCell ref="B29:D29"/>
    <mergeCell ref="B30:D30"/>
    <mergeCell ref="J35:M35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I10:I12"/>
    <mergeCell ref="J10:J11"/>
    <mergeCell ref="K10:K12"/>
    <mergeCell ref="L10:L11"/>
    <mergeCell ref="M10:M12"/>
    <mergeCell ref="N10:N11"/>
    <mergeCell ref="A10:A11"/>
    <mergeCell ref="B10:D10"/>
    <mergeCell ref="E10:E12"/>
    <mergeCell ref="F10:F11"/>
    <mergeCell ref="G10:G12"/>
    <mergeCell ref="H10:H11"/>
    <mergeCell ref="B12:D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378" t="s">
        <v>44</v>
      </c>
      <c r="B8" s="378"/>
      <c r="C8" s="378"/>
      <c r="D8" s="378"/>
      <c r="E8" s="378"/>
      <c r="F8" s="378"/>
      <c r="G8" s="378"/>
      <c r="H8" s="378"/>
      <c r="I8" s="378"/>
    </row>
    <row r="9" spans="1:9" ht="12.75">
      <c r="A9" s="378" t="s">
        <v>43</v>
      </c>
      <c r="B9" s="378"/>
      <c r="C9" s="378"/>
      <c r="D9" s="378"/>
      <c r="E9" s="378"/>
      <c r="F9" s="378"/>
      <c r="G9" s="378"/>
      <c r="H9" s="378"/>
      <c r="I9" s="378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374" t="s">
        <v>0</v>
      </c>
      <c r="C11" s="375"/>
      <c r="D11" s="6" t="s">
        <v>124</v>
      </c>
      <c r="E11" s="6" t="s">
        <v>123</v>
      </c>
      <c r="F11" s="6" t="s">
        <v>125</v>
      </c>
      <c r="G11" s="107" t="s">
        <v>428</v>
      </c>
      <c r="H11" s="107" t="s">
        <v>133</v>
      </c>
      <c r="I11" s="6" t="s">
        <v>126</v>
      </c>
    </row>
    <row r="12" spans="2:9" ht="12.75">
      <c r="B12" s="372"/>
      <c r="C12" s="373"/>
      <c r="D12" s="1"/>
      <c r="E12" s="1"/>
      <c r="F12" s="1"/>
      <c r="G12" s="1"/>
      <c r="H12" s="1"/>
      <c r="I12" s="1"/>
    </row>
    <row r="13" spans="2:9" ht="12.75">
      <c r="B13" s="372"/>
      <c r="C13" s="373"/>
      <c r="D13" s="1"/>
      <c r="E13" s="1"/>
      <c r="F13" s="1"/>
      <c r="G13" s="1"/>
      <c r="H13" s="1"/>
      <c r="I13" s="1"/>
    </row>
    <row r="14" spans="2:9" ht="12.75">
      <c r="B14" s="372"/>
      <c r="C14" s="373"/>
      <c r="D14" s="1"/>
      <c r="E14" s="1"/>
      <c r="F14" s="1"/>
      <c r="G14" s="1"/>
      <c r="H14" s="1"/>
      <c r="I14" s="1"/>
    </row>
    <row r="15" spans="2:9" ht="12.75">
      <c r="B15" s="376" t="s">
        <v>132</v>
      </c>
      <c r="C15" s="377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374" t="s">
        <v>0</v>
      </c>
      <c r="C18" s="375"/>
      <c r="D18" s="374" t="s">
        <v>123</v>
      </c>
      <c r="E18" s="375"/>
      <c r="F18" s="374" t="s">
        <v>125</v>
      </c>
      <c r="G18" s="375"/>
      <c r="H18" s="107" t="s">
        <v>430</v>
      </c>
      <c r="I18" s="20" t="s">
        <v>133</v>
      </c>
    </row>
    <row r="19" spans="2:9" ht="12.75">
      <c r="B19" s="372"/>
      <c r="C19" s="373"/>
      <c r="D19" s="372"/>
      <c r="E19" s="373"/>
      <c r="F19" s="372"/>
      <c r="G19" s="373"/>
      <c r="H19" s="22"/>
      <c r="I19" s="21"/>
    </row>
    <row r="20" spans="2:9" ht="12.75">
      <c r="B20" s="372"/>
      <c r="C20" s="373"/>
      <c r="D20" s="372"/>
      <c r="E20" s="373"/>
      <c r="F20" s="372"/>
      <c r="G20" s="373"/>
      <c r="H20" s="22"/>
      <c r="I20" s="21"/>
    </row>
    <row r="22" spans="1:9" ht="45.75" customHeight="1">
      <c r="A22" s="4" t="s">
        <v>163</v>
      </c>
      <c r="D22" s="112"/>
      <c r="E22" s="379" t="s">
        <v>40</v>
      </c>
      <c r="F22" s="379"/>
      <c r="G22" s="112"/>
      <c r="H22" s="259" t="s">
        <v>368</v>
      </c>
      <c r="I22" s="260"/>
    </row>
    <row r="23" spans="1:13" ht="12.75">
      <c r="A23" s="4" t="s">
        <v>549</v>
      </c>
      <c r="B23" s="4"/>
      <c r="C23" s="4"/>
      <c r="D23" s="19"/>
      <c r="E23" s="19"/>
      <c r="F23" s="379" t="s">
        <v>41</v>
      </c>
      <c r="G23" s="379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22">
      <selection activeCell="J23" sqref="J23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449</v>
      </c>
      <c r="C1" s="4"/>
      <c r="G1" s="4"/>
      <c r="H1" s="4"/>
    </row>
    <row r="2" spans="2:8" ht="12.75">
      <c r="B2" s="4" t="s">
        <v>443</v>
      </c>
      <c r="C2" s="4"/>
      <c r="G2" s="4"/>
      <c r="H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9" ht="12.75">
      <c r="B5" s="4" t="s">
        <v>329</v>
      </c>
      <c r="C5" s="4"/>
      <c r="I5" s="4"/>
    </row>
    <row r="6" spans="2:3" ht="12.75">
      <c r="B6" s="4" t="s">
        <v>441</v>
      </c>
      <c r="C6" s="4"/>
    </row>
    <row r="8" spans="2:7" ht="12.75">
      <c r="B8" s="378" t="s">
        <v>149</v>
      </c>
      <c r="C8" s="378"/>
      <c r="D8" s="378"/>
      <c r="E8" s="378"/>
      <c r="F8" s="378"/>
      <c r="G8" s="378"/>
    </row>
    <row r="9" spans="2:7" ht="13.5" customHeight="1">
      <c r="B9" s="270" t="s">
        <v>551</v>
      </c>
      <c r="C9" s="402"/>
      <c r="D9" s="402"/>
      <c r="E9" s="402"/>
      <c r="F9" s="402"/>
      <c r="G9" s="402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01" t="s">
        <v>59</v>
      </c>
      <c r="F19" s="401"/>
      <c r="G19" s="401"/>
    </row>
    <row r="20" spans="2:7" ht="12.75">
      <c r="B20" s="391" t="s">
        <v>433</v>
      </c>
      <c r="C20" s="392"/>
      <c r="D20" s="392"/>
      <c r="E20" s="392"/>
      <c r="F20" s="392"/>
      <c r="G20" s="393"/>
    </row>
    <row r="21" spans="2:7" ht="22.5">
      <c r="B21" s="6" t="s">
        <v>150</v>
      </c>
      <c r="C21" s="107" t="s">
        <v>158</v>
      </c>
      <c r="D21" s="400" t="s">
        <v>434</v>
      </c>
      <c r="E21" s="375"/>
      <c r="F21" s="107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389">
        <v>3</v>
      </c>
      <c r="E22" s="390"/>
      <c r="F22" s="16">
        <v>4</v>
      </c>
      <c r="G22" s="16">
        <v>5</v>
      </c>
    </row>
    <row r="23" spans="2:7" ht="12.75">
      <c r="B23" s="16">
        <v>1</v>
      </c>
      <c r="C23" s="2"/>
      <c r="D23" s="389"/>
      <c r="E23" s="390"/>
      <c r="F23" s="2"/>
      <c r="G23" s="2"/>
    </row>
    <row r="24" spans="2:7" ht="12.75">
      <c r="B24" s="16">
        <v>2</v>
      </c>
      <c r="C24" s="2"/>
      <c r="D24" s="389"/>
      <c r="E24" s="390"/>
      <c r="F24" s="2"/>
      <c r="G24" s="2"/>
    </row>
    <row r="25" spans="2:7" ht="12.75">
      <c r="B25" s="16">
        <v>3</v>
      </c>
      <c r="C25" s="2"/>
      <c r="D25" s="389"/>
      <c r="E25" s="390"/>
      <c r="F25" s="2"/>
      <c r="G25" s="2"/>
    </row>
    <row r="26" spans="2:7" ht="12.75">
      <c r="B26" s="16">
        <v>4</v>
      </c>
      <c r="C26" s="105" t="s">
        <v>436</v>
      </c>
      <c r="D26" s="389"/>
      <c r="E26" s="390"/>
      <c r="F26" s="2"/>
      <c r="G26" s="2"/>
    </row>
    <row r="27" spans="2:7" ht="12.75">
      <c r="B27" s="391" t="s">
        <v>437</v>
      </c>
      <c r="C27" s="392"/>
      <c r="D27" s="392"/>
      <c r="E27" s="392"/>
      <c r="F27" s="392"/>
      <c r="G27" s="393"/>
    </row>
    <row r="28" spans="2:7" ht="22.5">
      <c r="B28" s="6" t="s">
        <v>150</v>
      </c>
      <c r="C28" s="107" t="s">
        <v>158</v>
      </c>
      <c r="D28" s="374" t="s">
        <v>153</v>
      </c>
      <c r="E28" s="375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389">
        <v>3</v>
      </c>
      <c r="E29" s="390"/>
      <c r="F29" s="16">
        <v>4</v>
      </c>
      <c r="G29" s="16">
        <v>5</v>
      </c>
    </row>
    <row r="30" spans="2:7" ht="12.75">
      <c r="B30" s="16">
        <v>1</v>
      </c>
      <c r="C30" s="2"/>
      <c r="D30" s="389"/>
      <c r="E30" s="390"/>
      <c r="F30" s="2"/>
      <c r="G30" s="2"/>
    </row>
    <row r="31" spans="2:7" ht="12.75">
      <c r="B31" s="16">
        <v>2</v>
      </c>
      <c r="C31" s="2"/>
      <c r="D31" s="389"/>
      <c r="E31" s="390"/>
      <c r="F31" s="2"/>
      <c r="G31" s="2"/>
    </row>
    <row r="32" spans="2:7" ht="12.75">
      <c r="B32" s="16">
        <v>3</v>
      </c>
      <c r="C32" s="2"/>
      <c r="D32" s="389"/>
      <c r="E32" s="390"/>
      <c r="F32" s="2"/>
      <c r="G32" s="2"/>
    </row>
    <row r="33" spans="2:7" ht="12.75">
      <c r="B33" s="16">
        <v>4</v>
      </c>
      <c r="C33" s="2" t="s">
        <v>157</v>
      </c>
      <c r="D33" s="389"/>
      <c r="E33" s="390"/>
      <c r="F33" s="2"/>
      <c r="G33" s="2"/>
    </row>
    <row r="34" spans="2:7" ht="12.75">
      <c r="B34" s="391" t="s">
        <v>438</v>
      </c>
      <c r="C34" s="393"/>
      <c r="D34" s="372"/>
      <c r="E34" s="373"/>
      <c r="F34" s="1"/>
      <c r="G34" s="1"/>
    </row>
    <row r="36" spans="2:7" ht="12.75">
      <c r="B36" s="37" t="s">
        <v>439</v>
      </c>
      <c r="E36" s="401" t="s">
        <v>550</v>
      </c>
      <c r="F36" s="401"/>
      <c r="G36" s="401"/>
    </row>
    <row r="37" spans="2:8" ht="12.75">
      <c r="B37" s="386" t="s">
        <v>159</v>
      </c>
      <c r="C37" s="387"/>
      <c r="D37" s="388"/>
      <c r="E37" s="385" t="s">
        <v>160</v>
      </c>
      <c r="F37" s="385"/>
      <c r="G37" s="385" t="s">
        <v>161</v>
      </c>
      <c r="H37" s="385"/>
    </row>
    <row r="38" spans="2:8" ht="12.75">
      <c r="B38" s="386"/>
      <c r="C38" s="387"/>
      <c r="D38" s="388"/>
      <c r="E38" s="8"/>
      <c r="F38" s="8"/>
      <c r="G38" s="242"/>
      <c r="H38" s="243"/>
    </row>
    <row r="39" spans="2:8" ht="12.75">
      <c r="B39" s="395" t="s">
        <v>442</v>
      </c>
      <c r="C39" s="396"/>
      <c r="D39" s="397"/>
      <c r="E39" s="399">
        <v>160.16</v>
      </c>
      <c r="F39" s="399"/>
      <c r="G39" s="380" t="s">
        <v>444</v>
      </c>
      <c r="H39" s="381"/>
    </row>
    <row r="40" spans="2:8" ht="12.75">
      <c r="B40" s="380" t="s">
        <v>447</v>
      </c>
      <c r="C40" s="396"/>
      <c r="D40" s="397"/>
      <c r="E40" s="383"/>
      <c r="F40" s="384"/>
      <c r="G40" s="380" t="s">
        <v>445</v>
      </c>
      <c r="H40" s="381"/>
    </row>
    <row r="41" spans="2:8" ht="12.75">
      <c r="B41" s="380" t="s">
        <v>448</v>
      </c>
      <c r="C41" s="396"/>
      <c r="D41" s="397"/>
      <c r="E41" s="399">
        <v>1985.65</v>
      </c>
      <c r="F41" s="399"/>
      <c r="G41" s="380" t="s">
        <v>446</v>
      </c>
      <c r="H41" s="381"/>
    </row>
    <row r="42" spans="2:8" ht="12.75">
      <c r="B42" s="380" t="s">
        <v>489</v>
      </c>
      <c r="C42" s="382"/>
      <c r="D42" s="381"/>
      <c r="E42" s="383"/>
      <c r="F42" s="384"/>
      <c r="G42" s="380" t="s">
        <v>490</v>
      </c>
      <c r="H42" s="381"/>
    </row>
    <row r="43" spans="2:8" ht="12.75">
      <c r="B43" s="120" t="s">
        <v>491</v>
      </c>
      <c r="C43" s="121"/>
      <c r="D43" s="122"/>
      <c r="E43" s="383"/>
      <c r="F43" s="384"/>
      <c r="G43" s="380" t="s">
        <v>492</v>
      </c>
      <c r="H43" s="381"/>
    </row>
    <row r="44" spans="2:8" ht="12.75">
      <c r="B44" s="395" t="s">
        <v>162</v>
      </c>
      <c r="C44" s="396"/>
      <c r="D44" s="397"/>
      <c r="E44" s="399"/>
      <c r="F44" s="399"/>
      <c r="G44" s="406"/>
      <c r="H44" s="406"/>
    </row>
    <row r="45" spans="2:8" ht="12.75">
      <c r="B45" s="372"/>
      <c r="C45" s="398"/>
      <c r="D45" s="373"/>
      <c r="E45" s="403"/>
      <c r="F45" s="403"/>
      <c r="G45" s="404"/>
      <c r="H45" s="405"/>
    </row>
    <row r="46" spans="7:8" ht="12.75">
      <c r="G46" s="5" t="s">
        <v>7</v>
      </c>
      <c r="H46" s="5"/>
    </row>
    <row r="47" spans="6:8" ht="12.75">
      <c r="F47" s="4"/>
      <c r="G47" s="113" t="s">
        <v>440</v>
      </c>
      <c r="H47" s="5"/>
    </row>
    <row r="48" spans="2:8" ht="12.75">
      <c r="B48" s="103" t="s">
        <v>163</v>
      </c>
      <c r="D48" s="394" t="s">
        <v>40</v>
      </c>
      <c r="E48" s="394"/>
      <c r="F48" s="118"/>
      <c r="G48" s="119"/>
      <c r="H48" s="119"/>
    </row>
    <row r="49" spans="2:8" ht="12.75">
      <c r="B49" s="4" t="s">
        <v>542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5">
    <mergeCell ref="E44:F44"/>
    <mergeCell ref="E45:F45"/>
    <mergeCell ref="G45:H45"/>
    <mergeCell ref="D33:E33"/>
    <mergeCell ref="G44:H44"/>
    <mergeCell ref="B40:D40"/>
    <mergeCell ref="B34:C34"/>
    <mergeCell ref="G40:H40"/>
    <mergeCell ref="E40:F40"/>
    <mergeCell ref="E43:F43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D48:E48"/>
    <mergeCell ref="B44:D44"/>
    <mergeCell ref="B45:D45"/>
    <mergeCell ref="E41:F41"/>
    <mergeCell ref="B41:D41"/>
    <mergeCell ref="D21:E21"/>
    <mergeCell ref="B39:D39"/>
    <mergeCell ref="D34:E34"/>
    <mergeCell ref="D22:E22"/>
    <mergeCell ref="E36:G36"/>
    <mergeCell ref="D30:E30"/>
    <mergeCell ref="D31:E31"/>
    <mergeCell ref="D29:E29"/>
    <mergeCell ref="B27:G27"/>
    <mergeCell ref="D28:E28"/>
    <mergeCell ref="G39:H39"/>
    <mergeCell ref="B37:D37"/>
    <mergeCell ref="G42:H42"/>
    <mergeCell ref="G43:H43"/>
    <mergeCell ref="B42:D42"/>
    <mergeCell ref="E42:F42"/>
    <mergeCell ref="G37:H37"/>
    <mergeCell ref="E37:F37"/>
    <mergeCell ref="G41:H41"/>
    <mergeCell ref="B38:D38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501</v>
      </c>
      <c r="C1" s="4"/>
    </row>
    <row r="2" spans="2:3" ht="12.75">
      <c r="B2" s="4" t="s">
        <v>502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503</v>
      </c>
      <c r="C6" s="4"/>
    </row>
    <row r="7" spans="1:5" ht="12.75">
      <c r="A7" s="256" t="s">
        <v>165</v>
      </c>
      <c r="B7" s="256"/>
      <c r="C7" s="256"/>
      <c r="D7" s="256"/>
      <c r="E7" s="256"/>
    </row>
    <row r="8" spans="1:5" ht="14.25" customHeight="1">
      <c r="A8" s="257" t="s">
        <v>166</v>
      </c>
      <c r="B8" s="257"/>
      <c r="C8" s="257"/>
      <c r="D8" s="257"/>
      <c r="E8" s="257"/>
    </row>
    <row r="9" spans="1:5" ht="14.25" customHeight="1">
      <c r="A9" s="257" t="s">
        <v>554</v>
      </c>
      <c r="B9" s="257"/>
      <c r="C9" s="257"/>
      <c r="D9" s="257"/>
      <c r="E9" s="257"/>
    </row>
    <row r="10" ht="12.75">
      <c r="E10" s="4" t="s">
        <v>9</v>
      </c>
    </row>
    <row r="11" spans="1:5" ht="33.75">
      <c r="A11" s="107" t="s">
        <v>369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3050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>
        <v>3050</v>
      </c>
      <c r="E15" s="40"/>
      <c r="H15" s="36"/>
    </row>
    <row r="16" spans="1:5" ht="12.75">
      <c r="A16" s="6">
        <v>701</v>
      </c>
      <c r="B16" s="108" t="s">
        <v>370</v>
      </c>
      <c r="C16" s="9" t="s">
        <v>62</v>
      </c>
      <c r="D16" s="40"/>
      <c r="E16" s="40"/>
    </row>
    <row r="17" spans="1:5" ht="15.75" customHeight="1">
      <c r="A17" s="6">
        <v>702</v>
      </c>
      <c r="B17" s="108" t="s">
        <v>371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452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452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373</v>
      </c>
      <c r="C22" s="106" t="s">
        <v>68</v>
      </c>
      <c r="D22" s="40"/>
      <c r="E22" s="40"/>
    </row>
    <row r="23" spans="1:5" ht="12.75">
      <c r="A23" s="57">
        <v>73</v>
      </c>
      <c r="B23" s="26" t="s">
        <v>377</v>
      </c>
      <c r="C23" s="106" t="s">
        <v>69</v>
      </c>
      <c r="D23" s="40">
        <f>SUM(D24+D25+D26+D27+D28+D29+D30)</f>
        <v>37072</v>
      </c>
      <c r="E23" s="40">
        <f>SUM(E24:E30)</f>
        <v>0</v>
      </c>
    </row>
    <row r="24" spans="1:5" ht="12.75">
      <c r="A24" s="6">
        <v>600</v>
      </c>
      <c r="B24" s="2" t="s">
        <v>171</v>
      </c>
      <c r="C24" s="106" t="s">
        <v>70</v>
      </c>
      <c r="D24" s="40"/>
      <c r="E24" s="40"/>
    </row>
    <row r="25" spans="1:5" ht="12.75">
      <c r="A25" s="6">
        <v>601</v>
      </c>
      <c r="B25" s="2" t="s">
        <v>172</v>
      </c>
      <c r="C25" s="106" t="s">
        <v>71</v>
      </c>
      <c r="D25" s="40">
        <v>73</v>
      </c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>
        <v>326</v>
      </c>
      <c r="E27" s="40"/>
    </row>
    <row r="28" spans="1:5" ht="12.75">
      <c r="A28" s="6">
        <v>605</v>
      </c>
      <c r="B28" s="53" t="s">
        <v>175</v>
      </c>
      <c r="C28" s="106" t="s">
        <v>74</v>
      </c>
      <c r="D28" s="40">
        <v>142</v>
      </c>
      <c r="E28" s="40"/>
    </row>
    <row r="29" spans="1:5" ht="12.75">
      <c r="A29" s="6">
        <v>607</v>
      </c>
      <c r="B29" s="53" t="s">
        <v>176</v>
      </c>
      <c r="C29" s="106" t="s">
        <v>75</v>
      </c>
      <c r="D29" s="40">
        <f>3435+1963+433+30000</f>
        <v>35831</v>
      </c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203+611-114</f>
        <v>700</v>
      </c>
      <c r="E30" s="40"/>
    </row>
    <row r="31" spans="1:5" ht="12.75">
      <c r="A31" s="6"/>
      <c r="B31" s="26" t="s">
        <v>374</v>
      </c>
      <c r="C31" s="106" t="s">
        <v>77</v>
      </c>
      <c r="D31" s="29">
        <f>SUM(D32+D33+D34)</f>
        <v>24574652</v>
      </c>
      <c r="E31" s="29">
        <f>SUM(E32:E34)</f>
        <v>0</v>
      </c>
    </row>
    <row r="32" spans="1:5" ht="12.75">
      <c r="A32" s="6">
        <v>600</v>
      </c>
      <c r="B32" s="2" t="s">
        <v>179</v>
      </c>
      <c r="C32" s="106" t="s">
        <v>78</v>
      </c>
      <c r="D32" s="29">
        <v>24574652</v>
      </c>
      <c r="E32" s="29"/>
    </row>
    <row r="33" spans="1:5" ht="12.75">
      <c r="A33" s="6">
        <v>611</v>
      </c>
      <c r="B33" s="105" t="s">
        <v>375</v>
      </c>
      <c r="C33" s="106" t="s">
        <v>79</v>
      </c>
      <c r="D33" s="29"/>
      <c r="E33" s="29"/>
    </row>
    <row r="34" spans="1:5" ht="12.75">
      <c r="A34" s="6">
        <v>619</v>
      </c>
      <c r="B34" s="105" t="s">
        <v>376</v>
      </c>
      <c r="C34" s="106" t="s">
        <v>80</v>
      </c>
      <c r="D34" s="29"/>
      <c r="E34" s="29"/>
    </row>
    <row r="35" spans="1:5" ht="22.5">
      <c r="A35" s="6"/>
      <c r="B35" s="44" t="s">
        <v>379</v>
      </c>
      <c r="C35" s="106" t="s">
        <v>81</v>
      </c>
      <c r="D35" s="29"/>
      <c r="E35" s="29"/>
    </row>
    <row r="36" spans="1:5" ht="12.75">
      <c r="A36" s="6"/>
      <c r="B36" s="105" t="s">
        <v>380</v>
      </c>
      <c r="C36" s="106" t="s">
        <v>82</v>
      </c>
      <c r="D36" s="29">
        <f>D23+D31-D14-D19</f>
        <v>24608222</v>
      </c>
      <c r="E36" s="29">
        <f>SUM(E31+E23-E14)</f>
        <v>0</v>
      </c>
    </row>
    <row r="37" spans="1:5" ht="12.75">
      <c r="A37" s="6"/>
      <c r="B37" s="26" t="s">
        <v>381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382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>
        <v>11986</v>
      </c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383</v>
      </c>
      <c r="C43" s="106" t="s">
        <v>89</v>
      </c>
      <c r="D43" s="48"/>
      <c r="E43" s="48"/>
    </row>
    <row r="44" spans="1:5" ht="22.5">
      <c r="A44" s="6"/>
      <c r="B44" s="108" t="s">
        <v>384</v>
      </c>
      <c r="C44" s="106" t="s">
        <v>90</v>
      </c>
      <c r="D44" s="48">
        <f>D36+D41</f>
        <v>24620208</v>
      </c>
      <c r="E44" s="4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385</v>
      </c>
      <c r="C49" s="106" t="s">
        <v>200</v>
      </c>
      <c r="D49" s="29">
        <v>0</v>
      </c>
      <c r="E49" s="29">
        <f>E43</f>
        <v>0</v>
      </c>
    </row>
    <row r="50" spans="1:5" ht="12.75">
      <c r="A50" s="6"/>
      <c r="B50" s="105" t="s">
        <v>386</v>
      </c>
      <c r="C50" s="106" t="s">
        <v>201</v>
      </c>
      <c r="D50" s="29">
        <f>D44</f>
        <v>24620208</v>
      </c>
      <c r="E50" s="29">
        <f>E44</f>
        <v>0</v>
      </c>
    </row>
    <row r="51" spans="1:5" ht="22.5">
      <c r="A51" s="6"/>
      <c r="B51" s="44" t="s">
        <v>387</v>
      </c>
      <c r="C51" s="106" t="s">
        <v>202</v>
      </c>
      <c r="D51" s="29">
        <f>SUM(D52+D53+D54+D55+D56)</f>
        <v>12041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12041</v>
      </c>
      <c r="E52" s="29"/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6" t="s">
        <v>206</v>
      </c>
      <c r="D55" s="29"/>
      <c r="E55" s="29"/>
    </row>
    <row r="56" spans="1:5" ht="12.75">
      <c r="A56" s="6">
        <v>729</v>
      </c>
      <c r="B56" s="105" t="s">
        <v>389</v>
      </c>
      <c r="C56" s="106" t="s">
        <v>207</v>
      </c>
      <c r="D56" s="29"/>
      <c r="E56" s="29"/>
    </row>
    <row r="57" spans="1:5" ht="12.75">
      <c r="A57" s="6"/>
      <c r="B57" s="44" t="s">
        <v>390</v>
      </c>
      <c r="C57" s="106" t="s">
        <v>208</v>
      </c>
      <c r="D57" s="29">
        <f>SUM(D58+D59+D60+D61+D62)</f>
        <v>21908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21908</v>
      </c>
      <c r="E58" s="29"/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391</v>
      </c>
      <c r="C60" s="106" t="s">
        <v>211</v>
      </c>
      <c r="D60" s="29"/>
      <c r="E60" s="29"/>
    </row>
    <row r="61" spans="1:5" ht="12.75">
      <c r="A61" s="6">
        <v>623</v>
      </c>
      <c r="B61" s="55" t="s">
        <v>392</v>
      </c>
      <c r="C61" s="106" t="s">
        <v>212</v>
      </c>
      <c r="D61" s="29"/>
      <c r="E61" s="29"/>
    </row>
    <row r="62" spans="1:5" ht="12.75">
      <c r="A62" s="6">
        <v>629</v>
      </c>
      <c r="B62" s="55" t="s">
        <v>393</v>
      </c>
      <c r="C62" s="106" t="s">
        <v>213</v>
      </c>
      <c r="D62" s="29"/>
      <c r="E62" s="29"/>
    </row>
    <row r="63" spans="1:5" ht="22.5">
      <c r="A63" s="58"/>
      <c r="B63" s="44" t="s">
        <v>394</v>
      </c>
      <c r="C63" s="106" t="s">
        <v>214</v>
      </c>
      <c r="D63" s="29"/>
      <c r="E63" s="29">
        <f>SUM(E51-E57)</f>
        <v>0</v>
      </c>
    </row>
    <row r="64" spans="1:5" ht="12.75">
      <c r="A64" s="6"/>
      <c r="B64" s="55" t="s">
        <v>395</v>
      </c>
      <c r="C64" s="106" t="s">
        <v>215</v>
      </c>
      <c r="D64" s="29">
        <f>D57-D51</f>
        <v>9867</v>
      </c>
      <c r="E64" s="29"/>
    </row>
    <row r="65" spans="1:5" ht="33.75">
      <c r="A65" s="6"/>
      <c r="B65" s="44" t="s">
        <v>396</v>
      </c>
      <c r="C65" s="106" t="s">
        <v>216</v>
      </c>
      <c r="D65" s="29"/>
      <c r="E65" s="29"/>
    </row>
    <row r="66" spans="1:5" ht="12.75">
      <c r="A66" s="6"/>
      <c r="B66" s="55" t="s">
        <v>397</v>
      </c>
      <c r="C66" s="106" t="s">
        <v>217</v>
      </c>
      <c r="D66" s="29">
        <f>D50+D64</f>
        <v>24630075</v>
      </c>
      <c r="E66" s="29">
        <f>SUM(E50-E63)</f>
        <v>0</v>
      </c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58" t="s">
        <v>164</v>
      </c>
      <c r="C70" s="258"/>
      <c r="D70" s="259" t="s">
        <v>368</v>
      </c>
      <c r="E70" s="260"/>
      <c r="F70" s="4"/>
      <c r="G70" s="4"/>
      <c r="H70" s="4"/>
      <c r="I70" s="4"/>
      <c r="J70" s="4"/>
    </row>
    <row r="71" spans="1:10" ht="12.75">
      <c r="A71" s="4" t="s">
        <v>553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501</v>
      </c>
      <c r="C1" s="4"/>
    </row>
    <row r="2" spans="2:3" ht="12.75">
      <c r="B2" s="4" t="s">
        <v>502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503</v>
      </c>
      <c r="C6" s="4"/>
    </row>
    <row r="8" spans="1:5" ht="12.75">
      <c r="A8" s="256" t="s">
        <v>11</v>
      </c>
      <c r="B8" s="256"/>
      <c r="C8" s="256"/>
      <c r="D8" s="256"/>
      <c r="E8" s="256"/>
    </row>
    <row r="9" spans="1:5" ht="12.75">
      <c r="A9" s="256" t="s">
        <v>555</v>
      </c>
      <c r="B9" s="256"/>
      <c r="C9" s="256"/>
      <c r="D9" s="256"/>
      <c r="E9" s="256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-179502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-24620208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7311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24433395</v>
      </c>
      <c r="E16" s="29"/>
    </row>
    <row r="17" spans="1:5" ht="12.75">
      <c r="A17" s="7">
        <v>5</v>
      </c>
      <c r="B17" s="110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7" t="s">
        <v>495</v>
      </c>
      <c r="C22" s="7"/>
      <c r="D22" s="29"/>
      <c r="E22" s="29"/>
    </row>
    <row r="23" spans="1:5" ht="15.75" customHeight="1">
      <c r="A23" s="7"/>
      <c r="B23" s="250" t="s">
        <v>496</v>
      </c>
      <c r="C23" s="7"/>
      <c r="D23" s="29"/>
      <c r="E23" s="29"/>
    </row>
    <row r="24" spans="1:5" ht="15" customHeight="1">
      <c r="A24" s="7"/>
      <c r="B24" s="250" t="s">
        <v>497</v>
      </c>
      <c r="C24" s="7"/>
      <c r="D24" s="29"/>
      <c r="E24" s="29"/>
    </row>
    <row r="25" spans="1:5" ht="12.75">
      <c r="A25" s="7">
        <v>10</v>
      </c>
      <c r="B25" s="105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SUM(D13)</f>
        <v>-179502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205792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26290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58" t="s">
        <v>164</v>
      </c>
      <c r="C37" s="258"/>
      <c r="D37" s="259" t="s">
        <v>368</v>
      </c>
      <c r="E37" s="260"/>
      <c r="F37" s="4"/>
      <c r="G37" s="4"/>
      <c r="H37" s="4"/>
      <c r="I37" s="4"/>
      <c r="J37" s="4"/>
    </row>
    <row r="38" spans="1:10" ht="12.75">
      <c r="A38" s="4" t="s">
        <v>542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J24" sqref="J24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501</v>
      </c>
      <c r="B1" s="4"/>
    </row>
    <row r="2" spans="1:2" ht="12.75">
      <c r="A2" s="4" t="s">
        <v>502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503</v>
      </c>
      <c r="B6" s="4"/>
    </row>
    <row r="7" ht="12.75">
      <c r="B7" s="114"/>
    </row>
    <row r="8" spans="1:5" ht="12.75">
      <c r="A8" s="256" t="s">
        <v>13</v>
      </c>
      <c r="B8" s="256"/>
      <c r="C8" s="256"/>
      <c r="D8" s="256"/>
      <c r="E8" s="256"/>
    </row>
    <row r="9" spans="1:5" ht="12.75">
      <c r="A9" s="257" t="s">
        <v>404</v>
      </c>
      <c r="B9" s="257"/>
      <c r="C9" s="257"/>
      <c r="D9" s="257"/>
      <c r="E9" s="257"/>
    </row>
    <row r="10" spans="1:5" ht="12.75">
      <c r="A10" s="264" t="s">
        <v>557</v>
      </c>
      <c r="B10" s="265"/>
      <c r="C10" s="265"/>
      <c r="D10" s="265"/>
      <c r="E10" s="265"/>
    </row>
    <row r="11" ht="12.75">
      <c r="E11" s="4"/>
    </row>
    <row r="12" spans="1:5" ht="12.75" customHeight="1">
      <c r="A12" s="263"/>
      <c r="B12" s="262" t="s">
        <v>103</v>
      </c>
      <c r="C12" s="268" t="s">
        <v>1</v>
      </c>
      <c r="D12" s="266" t="s">
        <v>104</v>
      </c>
      <c r="E12" s="267"/>
    </row>
    <row r="13" spans="1:5" ht="12.75">
      <c r="A13" s="263"/>
      <c r="B13" s="262"/>
      <c r="C13" s="269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143063</v>
      </c>
      <c r="E15" s="39">
        <f>SUM(E16:E20)</f>
        <v>0</v>
      </c>
    </row>
    <row r="16" spans="1:5" ht="12.75">
      <c r="A16" s="60"/>
      <c r="B16" s="3" t="s">
        <v>14</v>
      </c>
      <c r="C16" s="7">
        <v>402</v>
      </c>
      <c r="D16" s="63">
        <v>104822</v>
      </c>
      <c r="E16" s="63"/>
    </row>
    <row r="17" spans="1:5" ht="12.75">
      <c r="A17" s="60"/>
      <c r="B17" s="3" t="s">
        <v>405</v>
      </c>
      <c r="C17" s="7">
        <v>403</v>
      </c>
      <c r="D17" s="49">
        <v>305</v>
      </c>
      <c r="E17" s="49"/>
    </row>
    <row r="18" spans="1:5" ht="12.75">
      <c r="A18" s="60"/>
      <c r="B18" s="3" t="s">
        <v>15</v>
      </c>
      <c r="C18" s="7">
        <v>404</v>
      </c>
      <c r="D18" s="49"/>
      <c r="E18" s="49"/>
    </row>
    <row r="19" spans="1:5" ht="12.75">
      <c r="A19" s="60"/>
      <c r="B19" s="59" t="s">
        <v>16</v>
      </c>
      <c r="C19" s="7">
        <v>405</v>
      </c>
      <c r="D19" s="49">
        <v>37936</v>
      </c>
      <c r="E19" s="49"/>
    </row>
    <row r="20" spans="1:5" ht="12.75">
      <c r="A20" s="60"/>
      <c r="B20" s="3" t="s">
        <v>17</v>
      </c>
      <c r="C20" s="7">
        <v>406</v>
      </c>
      <c r="D20" s="49"/>
      <c r="E20" s="49"/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50836</v>
      </c>
      <c r="E21" s="74">
        <f>SUM(E22:E32)</f>
        <v>0</v>
      </c>
    </row>
    <row r="22" spans="1:5" ht="12.75">
      <c r="A22" s="60"/>
      <c r="B22" s="3" t="s">
        <v>18</v>
      </c>
      <c r="C22" s="7">
        <v>408</v>
      </c>
      <c r="D22" s="49">
        <v>73</v>
      </c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>
        <v>11986</v>
      </c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>
        <v>160</v>
      </c>
      <c r="E29" s="49"/>
    </row>
    <row r="30" spans="1:5" ht="12.75">
      <c r="A30" s="60"/>
      <c r="B30" s="3" t="s">
        <v>26</v>
      </c>
      <c r="C30" s="62">
        <v>416</v>
      </c>
      <c r="D30" s="49">
        <f>35831</f>
        <v>35831</v>
      </c>
      <c r="E30" s="49"/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2786</v>
      </c>
      <c r="E32" s="49"/>
    </row>
    <row r="33" spans="1:5" ht="13.5" customHeight="1">
      <c r="A33" s="60"/>
      <c r="B33" s="75" t="s">
        <v>408</v>
      </c>
      <c r="C33" s="73">
        <v>419</v>
      </c>
      <c r="D33" s="74"/>
      <c r="E33" s="74">
        <f>SUM(E15-E21)</f>
        <v>0</v>
      </c>
    </row>
    <row r="34" spans="1:5" ht="12.75">
      <c r="A34" s="60"/>
      <c r="B34" s="116" t="s">
        <v>409</v>
      </c>
      <c r="C34" s="73">
        <v>420</v>
      </c>
      <c r="D34" s="74">
        <f>SUM(D21-D15)</f>
        <v>-92227</v>
      </c>
      <c r="E34" s="74">
        <v>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3" t="s">
        <v>498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3" t="s">
        <v>499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143063</v>
      </c>
      <c r="E47" s="63">
        <f>E15+E35</f>
        <v>0</v>
      </c>
    </row>
    <row r="48" spans="1:5" ht="12.75">
      <c r="A48" s="60"/>
      <c r="B48" s="44" t="s">
        <v>31</v>
      </c>
      <c r="C48" s="7">
        <v>432</v>
      </c>
      <c r="D48" s="63">
        <f>SUM(D21)</f>
        <v>50836</v>
      </c>
      <c r="E48" s="63">
        <f>E21+E39</f>
        <v>0</v>
      </c>
    </row>
    <row r="49" spans="1:5" ht="12.75">
      <c r="A49" s="60"/>
      <c r="B49" s="44" t="s">
        <v>32</v>
      </c>
      <c r="C49" s="7">
        <v>433</v>
      </c>
      <c r="D49" s="63">
        <f>D47-D48</f>
        <v>92227</v>
      </c>
      <c r="E49" s="63">
        <f>SUM(E47-E48)</f>
        <v>0</v>
      </c>
    </row>
    <row r="50" spans="1:5" ht="12.75">
      <c r="A50" s="60"/>
      <c r="B50" s="44" t="s">
        <v>33</v>
      </c>
      <c r="C50" s="62">
        <v>434</v>
      </c>
      <c r="D50" s="63"/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47519</v>
      </c>
      <c r="E51" s="63"/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4.2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SUM(D51+D49)</f>
        <v>139746</v>
      </c>
      <c r="E54" s="29">
        <f>E49+E51</f>
        <v>0</v>
      </c>
      <c r="H54" s="32"/>
    </row>
    <row r="55" spans="2:7" ht="12.75">
      <c r="B55" s="4"/>
      <c r="G55" s="244"/>
    </row>
    <row r="56" spans="1:9" ht="24.75" customHeight="1">
      <c r="A56" s="4"/>
      <c r="B56" s="261" t="s">
        <v>221</v>
      </c>
      <c r="C56" s="261"/>
      <c r="D56" s="260" t="s">
        <v>368</v>
      </c>
      <c r="E56" s="260"/>
      <c r="F56" s="4"/>
      <c r="G56" s="98"/>
      <c r="H56" s="4"/>
      <c r="I56" s="4"/>
    </row>
    <row r="57" spans="1:9" ht="12.75">
      <c r="A57" s="4"/>
      <c r="B57" s="4" t="s">
        <v>556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501</v>
      </c>
      <c r="B1" s="4"/>
    </row>
    <row r="2" spans="1:2" ht="12.75">
      <c r="A2" s="4" t="s">
        <v>502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503</v>
      </c>
      <c r="B6" s="4"/>
    </row>
    <row r="8" spans="1:5" ht="12.75">
      <c r="A8" s="256" t="s">
        <v>419</v>
      </c>
      <c r="B8" s="256"/>
      <c r="C8" s="256"/>
      <c r="D8" s="256"/>
      <c r="E8" s="256"/>
    </row>
    <row r="9" spans="1:5" ht="12.75">
      <c r="A9" s="256" t="s">
        <v>558</v>
      </c>
      <c r="B9" s="256"/>
      <c r="C9" s="256"/>
      <c r="D9" s="256"/>
      <c r="E9" s="256"/>
    </row>
    <row r="10" spans="2:4" ht="12.75">
      <c r="B10" s="270"/>
      <c r="C10" s="270"/>
      <c r="D10" s="270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205792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45">
        <f>SUM(D15/D16)</f>
        <v>0.0015270977746181572</v>
      </c>
      <c r="E17" s="24"/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26290</v>
      </c>
      <c r="E19" s="29"/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45">
        <f>SUM(D19/D20)</f>
        <v>0.00019508727498985067</v>
      </c>
      <c r="E21" s="24"/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58" t="s">
        <v>164</v>
      </c>
      <c r="C28" s="258"/>
      <c r="D28" s="259" t="s">
        <v>368</v>
      </c>
      <c r="E28" s="260"/>
      <c r="F28" s="4"/>
      <c r="G28" s="4"/>
      <c r="H28" s="4"/>
      <c r="I28" s="4"/>
      <c r="J28" s="4"/>
    </row>
    <row r="29" spans="1:10" ht="12.75">
      <c r="A29" s="4" t="s">
        <v>559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70"/>
      <c r="E49" s="270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9.140625" style="0" customWidth="1"/>
    <col min="4" max="4" width="19.57421875" style="0" customWidth="1"/>
    <col min="5" max="5" width="3.421875" style="0" customWidth="1"/>
  </cols>
  <sheetData>
    <row r="1" spans="1:2" ht="12.75">
      <c r="A1" s="4" t="s">
        <v>501</v>
      </c>
      <c r="B1" s="4"/>
    </row>
    <row r="2" spans="1:2" ht="12.75">
      <c r="A2" s="4" t="s">
        <v>502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" customHeight="1">
      <c r="A6" s="4" t="s">
        <v>503</v>
      </c>
      <c r="B6" s="4"/>
    </row>
    <row r="7" spans="1:2" ht="12.75">
      <c r="A7" s="4"/>
      <c r="B7" s="4"/>
    </row>
    <row r="8" spans="1:7" ht="12.75">
      <c r="A8" s="256" t="s">
        <v>42</v>
      </c>
      <c r="B8" s="256"/>
      <c r="C8" s="256"/>
      <c r="D8" s="256"/>
      <c r="E8" s="18"/>
      <c r="F8" s="18"/>
      <c r="G8" s="18"/>
    </row>
    <row r="9" spans="1:7" ht="12.75">
      <c r="A9" s="104" t="s">
        <v>420</v>
      </c>
      <c r="B9" s="104"/>
      <c r="C9" s="104"/>
      <c r="D9" s="104"/>
      <c r="E9" s="18"/>
      <c r="F9" s="18"/>
      <c r="G9" s="18"/>
    </row>
    <row r="10" spans="1:4" ht="12.75">
      <c r="A10" s="271" t="s">
        <v>551</v>
      </c>
      <c r="B10" s="271"/>
      <c r="C10" s="271"/>
      <c r="D10" s="271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39785</v>
      </c>
      <c r="D14" s="30">
        <f>C14*100/C20</f>
        <v>22.15619883496876</v>
      </c>
    </row>
    <row r="15" spans="1:4" ht="12.75">
      <c r="A15" s="8">
        <v>2</v>
      </c>
      <c r="B15" s="2" t="s">
        <v>130</v>
      </c>
      <c r="C15" s="31"/>
      <c r="D15" s="30"/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139746</v>
      </c>
      <c r="D18" s="30">
        <f>C18*100/C20</f>
        <v>77.8243097245581</v>
      </c>
    </row>
    <row r="19" spans="1:4" ht="12.75">
      <c r="A19" s="8">
        <v>6</v>
      </c>
      <c r="B19" s="105" t="s">
        <v>421</v>
      </c>
      <c r="C19" s="31">
        <v>35</v>
      </c>
      <c r="D19" s="30">
        <f>C19*100/C20</f>
        <v>0.019491440473140796</v>
      </c>
    </row>
    <row r="20" spans="1:4" ht="12.75">
      <c r="A20" s="1"/>
      <c r="B20" s="2" t="s">
        <v>128</v>
      </c>
      <c r="C20" s="31">
        <f>SUM(C14+C15+C16+C17+C18+C19)</f>
        <v>179566</v>
      </c>
      <c r="D20" s="31">
        <f>SUM(D14+D15+D16+D17+D18+D19)</f>
        <v>100.00000000000001</v>
      </c>
    </row>
    <row r="22" ht="12.75">
      <c r="B22" s="4"/>
    </row>
    <row r="23" spans="1:10" ht="26.25" customHeight="1">
      <c r="A23" s="4" t="s">
        <v>163</v>
      </c>
      <c r="B23" s="258" t="s">
        <v>223</v>
      </c>
      <c r="C23" s="258"/>
      <c r="D23" s="259" t="s">
        <v>368</v>
      </c>
      <c r="E23" s="260"/>
      <c r="F23" s="4"/>
      <c r="G23" s="4"/>
      <c r="H23" s="4"/>
      <c r="I23" s="4"/>
      <c r="J23" s="4"/>
    </row>
    <row r="24" spans="1:10" ht="12.75">
      <c r="A24" s="4" t="s">
        <v>543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M13" sqref="M13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501</v>
      </c>
      <c r="B1" s="4"/>
    </row>
    <row r="2" spans="1:2" ht="12.75">
      <c r="A2" s="4" t="s">
        <v>502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503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71" t="s">
        <v>45</v>
      </c>
      <c r="B9" s="271"/>
      <c r="C9" s="271"/>
      <c r="D9" s="271"/>
      <c r="E9" s="271"/>
      <c r="F9" s="271"/>
      <c r="G9" s="271"/>
      <c r="H9" s="271"/>
    </row>
    <row r="10" spans="1:8" ht="12.75">
      <c r="A10" s="271" t="s">
        <v>551</v>
      </c>
      <c r="B10" s="271"/>
      <c r="C10" s="271"/>
      <c r="D10" s="271"/>
      <c r="E10" s="271"/>
      <c r="F10" s="271"/>
      <c r="G10" s="271"/>
      <c r="H10" s="271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291" t="s">
        <v>46</v>
      </c>
      <c r="C13" s="292"/>
      <c r="D13" s="293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88">
        <v>2</v>
      </c>
      <c r="C14" s="289"/>
      <c r="D14" s="290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85" t="s">
        <v>48</v>
      </c>
      <c r="C15" s="286"/>
      <c r="D15" s="287"/>
      <c r="E15" s="80"/>
      <c r="F15" s="82"/>
      <c r="G15" s="83"/>
      <c r="H15" s="82"/>
    </row>
    <row r="16" spans="1:8" ht="12.75">
      <c r="A16" s="80"/>
      <c r="B16" s="303" t="s">
        <v>326</v>
      </c>
      <c r="C16" s="304"/>
      <c r="D16" s="305"/>
      <c r="E16" s="33"/>
      <c r="F16" s="34"/>
      <c r="G16" s="35"/>
      <c r="H16" s="34"/>
    </row>
    <row r="17" spans="1:8" ht="12.75">
      <c r="A17" s="82"/>
      <c r="B17" s="300" t="s">
        <v>38</v>
      </c>
      <c r="C17" s="301"/>
      <c r="D17" s="302"/>
      <c r="E17" s="34"/>
      <c r="F17" s="34"/>
      <c r="G17" s="35"/>
      <c r="H17" s="34"/>
    </row>
    <row r="18" spans="1:8" ht="12.75">
      <c r="A18" s="82" t="s">
        <v>506</v>
      </c>
      <c r="B18" s="275" t="s">
        <v>510</v>
      </c>
      <c r="C18" s="275"/>
      <c r="D18" s="275"/>
      <c r="E18" s="250">
        <v>67108</v>
      </c>
      <c r="F18" s="251">
        <v>20133.4</v>
      </c>
      <c r="G18" s="252">
        <v>6.6899</v>
      </c>
      <c r="H18" s="34">
        <f>G18-F18</f>
        <v>-20126.7101</v>
      </c>
    </row>
    <row r="19" spans="1:8" ht="12.75">
      <c r="A19" s="82" t="s">
        <v>506</v>
      </c>
      <c r="B19" s="275" t="s">
        <v>511</v>
      </c>
      <c r="C19" s="275"/>
      <c r="D19" s="275"/>
      <c r="E19" s="250">
        <v>108085</v>
      </c>
      <c r="F19" s="253">
        <v>108085</v>
      </c>
      <c r="G19" s="252">
        <v>10.7776</v>
      </c>
      <c r="H19" s="34">
        <f aca="true" t="shared" si="0" ref="H19:H41">G19-F19</f>
        <v>-108074.2224</v>
      </c>
    </row>
    <row r="20" spans="1:8" ht="12.75">
      <c r="A20" s="82" t="s">
        <v>506</v>
      </c>
      <c r="B20" s="275" t="s">
        <v>512</v>
      </c>
      <c r="C20" s="275"/>
      <c r="D20" s="275"/>
      <c r="E20" s="250">
        <v>21372</v>
      </c>
      <c r="F20" s="253">
        <v>21372</v>
      </c>
      <c r="G20" s="252">
        <v>10.658</v>
      </c>
      <c r="H20" s="34">
        <f t="shared" si="0"/>
        <v>-21361.342</v>
      </c>
    </row>
    <row r="21" spans="1:8" ht="12.75">
      <c r="A21" s="82" t="s">
        <v>506</v>
      </c>
      <c r="B21" s="275" t="s">
        <v>513</v>
      </c>
      <c r="C21" s="275"/>
      <c r="D21" s="275"/>
      <c r="E21" s="250">
        <v>211591</v>
      </c>
      <c r="F21" s="253">
        <v>211591</v>
      </c>
      <c r="G21" s="252">
        <v>21.0966</v>
      </c>
      <c r="H21" s="34">
        <f t="shared" si="0"/>
        <v>-211569.9034</v>
      </c>
    </row>
    <row r="22" spans="1:8" ht="12.75">
      <c r="A22" s="82" t="s">
        <v>506</v>
      </c>
      <c r="B22" s="275" t="s">
        <v>514</v>
      </c>
      <c r="C22" s="275"/>
      <c r="D22" s="275"/>
      <c r="E22" s="250">
        <v>837607</v>
      </c>
      <c r="F22" s="253">
        <v>837607</v>
      </c>
      <c r="G22" s="252">
        <v>83.50880000000001</v>
      </c>
      <c r="H22" s="34">
        <f t="shared" si="0"/>
        <v>-837523.4912</v>
      </c>
    </row>
    <row r="23" spans="1:10" ht="12.75">
      <c r="A23" s="82" t="s">
        <v>507</v>
      </c>
      <c r="B23" s="275" t="s">
        <v>515</v>
      </c>
      <c r="C23" s="275"/>
      <c r="D23" s="275"/>
      <c r="E23" s="250">
        <v>9985689</v>
      </c>
      <c r="F23" s="253">
        <v>9985689</v>
      </c>
      <c r="G23" s="252">
        <v>995.5743</v>
      </c>
      <c r="H23" s="34">
        <f t="shared" si="0"/>
        <v>-9984693.4257</v>
      </c>
      <c r="J23" s="97"/>
    </row>
    <row r="24" spans="1:8" ht="12.75" customHeight="1">
      <c r="A24" s="82" t="s">
        <v>507</v>
      </c>
      <c r="B24" s="275" t="s">
        <v>516</v>
      </c>
      <c r="C24" s="275"/>
      <c r="D24" s="275"/>
      <c r="E24" s="250">
        <v>108589</v>
      </c>
      <c r="F24" s="253">
        <v>108589</v>
      </c>
      <c r="G24" s="252">
        <v>10.827499999999999</v>
      </c>
      <c r="H24" s="34">
        <f t="shared" si="0"/>
        <v>-108578.1725</v>
      </c>
    </row>
    <row r="25" spans="1:8" ht="12.75">
      <c r="A25" s="82" t="s">
        <v>507</v>
      </c>
      <c r="B25" s="275" t="s">
        <v>517</v>
      </c>
      <c r="C25" s="275"/>
      <c r="D25" s="275"/>
      <c r="E25" s="250">
        <v>298150</v>
      </c>
      <c r="F25" s="253">
        <v>298150</v>
      </c>
      <c r="G25" s="252">
        <v>29.7306</v>
      </c>
      <c r="H25" s="34">
        <f t="shared" si="0"/>
        <v>-298120.2694</v>
      </c>
    </row>
    <row r="26" spans="1:8" ht="12.75" customHeight="1">
      <c r="A26" s="82" t="s">
        <v>507</v>
      </c>
      <c r="B26" s="275" t="s">
        <v>518</v>
      </c>
      <c r="C26" s="275"/>
      <c r="D26" s="275"/>
      <c r="E26" s="250">
        <v>1042945</v>
      </c>
      <c r="F26" s="253">
        <v>1042945</v>
      </c>
      <c r="G26" s="252">
        <v>103.97720000000001</v>
      </c>
      <c r="H26" s="34">
        <f t="shared" si="0"/>
        <v>-1042841.0228</v>
      </c>
    </row>
    <row r="27" spans="1:8" ht="12.75">
      <c r="A27" s="82" t="s">
        <v>507</v>
      </c>
      <c r="B27" s="275" t="s">
        <v>519</v>
      </c>
      <c r="C27" s="275"/>
      <c r="D27" s="275"/>
      <c r="E27" s="250">
        <v>880151</v>
      </c>
      <c r="F27" s="253">
        <v>880151</v>
      </c>
      <c r="G27" s="252">
        <v>87.756</v>
      </c>
      <c r="H27" s="34">
        <f t="shared" si="0"/>
        <v>-880063.244</v>
      </c>
    </row>
    <row r="28" spans="1:8" ht="12.75">
      <c r="A28" s="82" t="s">
        <v>507</v>
      </c>
      <c r="B28" s="275" t="s">
        <v>520</v>
      </c>
      <c r="C28" s="275"/>
      <c r="D28" s="275"/>
      <c r="E28" s="250">
        <v>159263</v>
      </c>
      <c r="F28" s="253">
        <v>159263</v>
      </c>
      <c r="G28" s="252">
        <v>15.882299999999999</v>
      </c>
      <c r="H28" s="34">
        <f t="shared" si="0"/>
        <v>-159247.1177</v>
      </c>
    </row>
    <row r="29" spans="1:8" ht="12.75">
      <c r="A29" s="82" t="s">
        <v>507</v>
      </c>
      <c r="B29" s="275" t="s">
        <v>521</v>
      </c>
      <c r="C29" s="275"/>
      <c r="D29" s="275"/>
      <c r="E29" s="250">
        <v>430250</v>
      </c>
      <c r="F29" s="253">
        <v>430250</v>
      </c>
      <c r="G29" s="252">
        <v>42.891000000000005</v>
      </c>
      <c r="H29" s="34">
        <f t="shared" si="0"/>
        <v>-430207.109</v>
      </c>
    </row>
    <row r="30" spans="1:8" ht="21.75" customHeight="1">
      <c r="A30" s="82" t="s">
        <v>507</v>
      </c>
      <c r="B30" s="275" t="s">
        <v>522</v>
      </c>
      <c r="C30" s="275"/>
      <c r="D30" s="275"/>
      <c r="E30" s="250">
        <v>83234</v>
      </c>
      <c r="F30" s="253">
        <v>83234</v>
      </c>
      <c r="G30" s="252">
        <v>8.2951</v>
      </c>
      <c r="H30" s="34">
        <f t="shared" si="0"/>
        <v>-83225.7049</v>
      </c>
    </row>
    <row r="31" spans="1:8" ht="21.75" customHeight="1">
      <c r="A31" s="82" t="s">
        <v>507</v>
      </c>
      <c r="B31" s="275" t="s">
        <v>523</v>
      </c>
      <c r="C31" s="275"/>
      <c r="D31" s="275"/>
      <c r="E31" s="250">
        <v>2070393</v>
      </c>
      <c r="F31" s="253">
        <v>2070393</v>
      </c>
      <c r="G31" s="252">
        <v>206.41889999999998</v>
      </c>
      <c r="H31" s="34">
        <f t="shared" si="0"/>
        <v>-2070186.5811</v>
      </c>
    </row>
    <row r="32" spans="1:8" ht="12.75" customHeight="1">
      <c r="A32" s="80" t="s">
        <v>507</v>
      </c>
      <c r="B32" s="275" t="s">
        <v>524</v>
      </c>
      <c r="C32" s="275"/>
      <c r="D32" s="275"/>
      <c r="E32" s="250">
        <v>595051</v>
      </c>
      <c r="F32" s="253">
        <v>595051</v>
      </c>
      <c r="G32" s="252">
        <v>59.3315</v>
      </c>
      <c r="H32" s="34">
        <f t="shared" si="0"/>
        <v>-594991.6685</v>
      </c>
    </row>
    <row r="33" spans="1:8" ht="12.75" customHeight="1">
      <c r="A33" s="80" t="s">
        <v>507</v>
      </c>
      <c r="B33" s="275" t="s">
        <v>525</v>
      </c>
      <c r="C33" s="275"/>
      <c r="D33" s="275"/>
      <c r="E33" s="250">
        <v>495493</v>
      </c>
      <c r="F33" s="253">
        <v>495493</v>
      </c>
      <c r="G33" s="252">
        <v>49.401399999999995</v>
      </c>
      <c r="H33" s="34">
        <f t="shared" si="0"/>
        <v>-495443.5986</v>
      </c>
    </row>
    <row r="34" spans="1:8" ht="12.75" customHeight="1">
      <c r="A34" s="80" t="s">
        <v>507</v>
      </c>
      <c r="B34" s="275" t="s">
        <v>526</v>
      </c>
      <c r="C34" s="275"/>
      <c r="D34" s="275"/>
      <c r="E34" s="250">
        <v>263993</v>
      </c>
      <c r="F34" s="253">
        <v>263993</v>
      </c>
      <c r="G34" s="252">
        <v>26.3208</v>
      </c>
      <c r="H34" s="34">
        <f t="shared" si="0"/>
        <v>-263966.6792</v>
      </c>
    </row>
    <row r="35" spans="1:8" ht="16.5" customHeight="1">
      <c r="A35" s="80" t="s">
        <v>507</v>
      </c>
      <c r="B35" s="275" t="s">
        <v>512</v>
      </c>
      <c r="C35" s="275"/>
      <c r="D35" s="275"/>
      <c r="E35" s="250">
        <v>1</v>
      </c>
      <c r="F35" s="253">
        <v>0</v>
      </c>
      <c r="G35" s="252">
        <v>0</v>
      </c>
      <c r="H35" s="34">
        <f t="shared" si="0"/>
        <v>0</v>
      </c>
    </row>
    <row r="36" spans="1:8" ht="12.75" customHeight="1">
      <c r="A36" s="80" t="s">
        <v>508</v>
      </c>
      <c r="B36" s="275" t="s">
        <v>527</v>
      </c>
      <c r="C36" s="275"/>
      <c r="D36" s="275"/>
      <c r="E36" s="250">
        <v>472361</v>
      </c>
      <c r="F36" s="253">
        <v>472361</v>
      </c>
      <c r="G36" s="252">
        <v>141.2749</v>
      </c>
      <c r="H36" s="34">
        <f t="shared" si="0"/>
        <v>-472219.7251</v>
      </c>
    </row>
    <row r="37" spans="1:8" ht="12.75" customHeight="1">
      <c r="A37" s="84" t="s">
        <v>509</v>
      </c>
      <c r="B37" s="275" t="s">
        <v>528</v>
      </c>
      <c r="C37" s="275"/>
      <c r="D37" s="275"/>
      <c r="E37" s="250">
        <v>7264</v>
      </c>
      <c r="F37" s="253">
        <v>7264</v>
      </c>
      <c r="G37" s="252">
        <v>10.1395</v>
      </c>
      <c r="H37" s="34">
        <f t="shared" si="0"/>
        <v>-7253.8605</v>
      </c>
    </row>
    <row r="38" spans="1:8" ht="12.75">
      <c r="A38" s="84" t="s">
        <v>509</v>
      </c>
      <c r="B38" s="275" t="s">
        <v>529</v>
      </c>
      <c r="C38" s="275"/>
      <c r="D38" s="275"/>
      <c r="E38" s="250">
        <v>2542722</v>
      </c>
      <c r="F38" s="253">
        <v>2542722</v>
      </c>
      <c r="G38" s="252">
        <v>253.5072</v>
      </c>
      <c r="H38" s="34">
        <f t="shared" si="0"/>
        <v>-2542468.4928</v>
      </c>
    </row>
    <row r="39" spans="1:8" ht="15.75" customHeight="1">
      <c r="A39" s="84" t="s">
        <v>509</v>
      </c>
      <c r="B39" s="275" t="s">
        <v>530</v>
      </c>
      <c r="C39" s="275"/>
      <c r="D39" s="275"/>
      <c r="E39" s="250">
        <v>1977148</v>
      </c>
      <c r="F39" s="253">
        <v>1977148</v>
      </c>
      <c r="G39" s="252">
        <v>197.11690000000002</v>
      </c>
      <c r="H39" s="34">
        <f t="shared" si="0"/>
        <v>-1976950.8831</v>
      </c>
    </row>
    <row r="40" spans="1:8" ht="18" customHeight="1">
      <c r="A40" s="80" t="s">
        <v>509</v>
      </c>
      <c r="B40" s="275" t="s">
        <v>531</v>
      </c>
      <c r="C40" s="275"/>
      <c r="D40" s="275"/>
      <c r="E40" s="250">
        <v>681341</v>
      </c>
      <c r="F40" s="253">
        <v>681341</v>
      </c>
      <c r="G40" s="252">
        <v>67.92569999999999</v>
      </c>
      <c r="H40" s="34">
        <f t="shared" si="0"/>
        <v>-681273.0743</v>
      </c>
    </row>
    <row r="41" spans="1:8" ht="15.75" customHeight="1">
      <c r="A41" s="80" t="s">
        <v>509</v>
      </c>
      <c r="B41" s="275" t="s">
        <v>532</v>
      </c>
      <c r="C41" s="275"/>
      <c r="D41" s="275"/>
      <c r="E41" s="250">
        <v>24484</v>
      </c>
      <c r="F41" s="253">
        <v>24484</v>
      </c>
      <c r="G41" s="252">
        <v>9.7607</v>
      </c>
      <c r="H41" s="34">
        <f t="shared" si="0"/>
        <v>-24474.2393</v>
      </c>
    </row>
    <row r="42" spans="1:8" ht="12.75" customHeight="1">
      <c r="A42" s="80" t="s">
        <v>537</v>
      </c>
      <c r="B42" s="272" t="s">
        <v>533</v>
      </c>
      <c r="C42" s="273"/>
      <c r="D42" s="274"/>
      <c r="E42" s="35">
        <v>44197</v>
      </c>
      <c r="F42" s="35">
        <f>41452+2745</f>
        <v>44197</v>
      </c>
      <c r="G42" s="35">
        <f>22798.6+1509.75</f>
        <v>24308.35</v>
      </c>
      <c r="H42" s="34">
        <f aca="true" t="shared" si="1" ref="H42:H47">G42-F42</f>
        <v>-19888.65</v>
      </c>
    </row>
    <row r="43" spans="1:8" ht="12.75" customHeight="1">
      <c r="A43" s="84">
        <v>43370</v>
      </c>
      <c r="B43" s="272" t="s">
        <v>538</v>
      </c>
      <c r="C43" s="273"/>
      <c r="D43" s="274"/>
      <c r="E43" s="35">
        <v>195594</v>
      </c>
      <c r="F43" s="35">
        <v>93763.67</v>
      </c>
      <c r="G43" s="35">
        <v>62590.08</v>
      </c>
      <c r="H43" s="34">
        <f t="shared" si="1"/>
        <v>-31173.589999999997</v>
      </c>
    </row>
    <row r="44" spans="1:8" ht="15.75" customHeight="1">
      <c r="A44" s="84">
        <v>43367</v>
      </c>
      <c r="B44" s="272" t="s">
        <v>539</v>
      </c>
      <c r="C44" s="273"/>
      <c r="D44" s="274"/>
      <c r="E44" s="35">
        <v>13</v>
      </c>
      <c r="F44" s="35">
        <v>2.01</v>
      </c>
      <c r="G44" s="35">
        <v>453.63</v>
      </c>
      <c r="H44" s="34">
        <f t="shared" si="1"/>
        <v>451.62</v>
      </c>
    </row>
    <row r="45" spans="1:8" ht="15.75" customHeight="1">
      <c r="A45" s="84">
        <v>43432</v>
      </c>
      <c r="B45" s="272" t="s">
        <v>541</v>
      </c>
      <c r="C45" s="273"/>
      <c r="D45" s="274"/>
      <c r="E45" s="35">
        <v>95408</v>
      </c>
      <c r="F45" s="35">
        <v>95408</v>
      </c>
      <c r="G45" s="35">
        <v>2853.65</v>
      </c>
      <c r="H45" s="34">
        <f t="shared" si="1"/>
        <v>-92554.35</v>
      </c>
    </row>
    <row r="46" spans="1:8" ht="15.75" customHeight="1">
      <c r="A46" s="84" t="s">
        <v>547</v>
      </c>
      <c r="B46" s="272" t="s">
        <v>548</v>
      </c>
      <c r="C46" s="273"/>
      <c r="D46" s="274"/>
      <c r="E46" s="35">
        <v>122690</v>
      </c>
      <c r="F46" s="35">
        <v>122690</v>
      </c>
      <c r="G46" s="35">
        <v>12160.42</v>
      </c>
      <c r="H46" s="34">
        <f t="shared" si="1"/>
        <v>-110529.58</v>
      </c>
    </row>
    <row r="47" spans="1:8" ht="15.75" customHeight="1">
      <c r="A47" s="84" t="s">
        <v>545</v>
      </c>
      <c r="B47" s="272" t="s">
        <v>546</v>
      </c>
      <c r="C47" s="273"/>
      <c r="D47" s="274"/>
      <c r="E47" s="35">
        <v>100</v>
      </c>
      <c r="F47" s="35">
        <v>25.13</v>
      </c>
      <c r="G47" s="35">
        <v>7.2</v>
      </c>
      <c r="H47" s="34">
        <f t="shared" si="1"/>
        <v>-17.93</v>
      </c>
    </row>
    <row r="48" spans="1:8" ht="18" customHeight="1">
      <c r="A48" s="80"/>
      <c r="B48" s="272"/>
      <c r="C48" s="273"/>
      <c r="D48" s="274"/>
      <c r="E48" s="35"/>
      <c r="F48" s="35"/>
      <c r="G48" s="35"/>
      <c r="H48" s="34">
        <f>SUM(H18:H47)</f>
        <v>-23568573.017599996</v>
      </c>
    </row>
    <row r="49" spans="1:8" ht="15.75" customHeight="1">
      <c r="A49" s="82"/>
      <c r="B49" s="272"/>
      <c r="C49" s="273"/>
      <c r="D49" s="274"/>
      <c r="E49" s="35"/>
      <c r="F49" s="35"/>
      <c r="G49" s="35"/>
      <c r="H49" s="34">
        <f>G49-F49</f>
        <v>0</v>
      </c>
    </row>
    <row r="50" spans="1:8" ht="18.75" customHeight="1">
      <c r="A50" s="80"/>
      <c r="B50" s="276" t="s">
        <v>39</v>
      </c>
      <c r="C50" s="277"/>
      <c r="D50" s="278"/>
      <c r="E50" s="85"/>
      <c r="F50" s="80"/>
      <c r="G50" s="81"/>
      <c r="H50" s="80"/>
    </row>
    <row r="51" spans="1:8" ht="12.75">
      <c r="A51" s="80"/>
      <c r="B51" s="276" t="s">
        <v>49</v>
      </c>
      <c r="C51" s="277"/>
      <c r="D51" s="278"/>
      <c r="E51" s="80"/>
      <c r="F51" s="80"/>
      <c r="G51" s="81"/>
      <c r="H51" s="80"/>
    </row>
    <row r="52" spans="1:8" ht="20.25" customHeight="1">
      <c r="A52" s="80"/>
      <c r="B52" s="285" t="s">
        <v>50</v>
      </c>
      <c r="C52" s="286"/>
      <c r="D52" s="287"/>
      <c r="E52" s="80"/>
      <c r="F52" s="80"/>
      <c r="G52" s="81"/>
      <c r="H52" s="80"/>
    </row>
    <row r="53" spans="1:8" ht="18" customHeight="1">
      <c r="A53" s="80"/>
      <c r="B53" s="276" t="s">
        <v>38</v>
      </c>
      <c r="C53" s="277"/>
      <c r="D53" s="278"/>
      <c r="E53" s="80"/>
      <c r="F53" s="80"/>
      <c r="G53" s="81"/>
      <c r="H53" s="80"/>
    </row>
    <row r="54" spans="1:8" ht="15.75" customHeight="1">
      <c r="A54" s="80"/>
      <c r="B54" s="276" t="s">
        <v>39</v>
      </c>
      <c r="C54" s="277"/>
      <c r="D54" s="278"/>
      <c r="E54" s="80"/>
      <c r="F54" s="80"/>
      <c r="G54" s="81"/>
      <c r="H54" s="80"/>
    </row>
    <row r="55" spans="1:8" ht="12.75">
      <c r="A55" s="80"/>
      <c r="B55" s="276" t="s">
        <v>49</v>
      </c>
      <c r="C55" s="277"/>
      <c r="D55" s="278"/>
      <c r="E55" s="80"/>
      <c r="F55" s="80"/>
      <c r="G55" s="81"/>
      <c r="H55" s="80"/>
    </row>
    <row r="56" spans="1:8" ht="12.75">
      <c r="A56" s="80"/>
      <c r="B56" s="282" t="s">
        <v>51</v>
      </c>
      <c r="C56" s="283"/>
      <c r="D56" s="284"/>
      <c r="E56" s="80"/>
      <c r="F56" s="80"/>
      <c r="G56" s="81"/>
      <c r="H56" s="80"/>
    </row>
    <row r="57" spans="1:8" ht="12.75">
      <c r="A57" s="80"/>
      <c r="B57" s="282" t="s">
        <v>138</v>
      </c>
      <c r="C57" s="283"/>
      <c r="D57" s="284"/>
      <c r="E57" s="80"/>
      <c r="F57" s="80"/>
      <c r="G57" s="81"/>
      <c r="H57" s="80"/>
    </row>
    <row r="58" spans="1:8" ht="12.75">
      <c r="A58" s="80"/>
      <c r="B58" s="276" t="s">
        <v>121</v>
      </c>
      <c r="C58" s="277"/>
      <c r="D58" s="278"/>
      <c r="E58" s="80"/>
      <c r="F58" s="80"/>
      <c r="G58" s="81"/>
      <c r="H58" s="80"/>
    </row>
    <row r="59" spans="1:8" ht="12.75">
      <c r="A59" s="84">
        <v>43329</v>
      </c>
      <c r="B59" s="297">
        <v>1058312</v>
      </c>
      <c r="C59" s="298"/>
      <c r="D59" s="299"/>
      <c r="E59" s="246">
        <v>311306</v>
      </c>
      <c r="F59" s="247">
        <v>311306</v>
      </c>
      <c r="G59" s="248">
        <v>0</v>
      </c>
      <c r="H59" s="247">
        <f aca="true" t="shared" si="2" ref="H59:H65">SUM(G59-F59)</f>
        <v>-311306</v>
      </c>
    </row>
    <row r="60" spans="1:8" ht="12.75">
      <c r="A60" s="84">
        <v>43329</v>
      </c>
      <c r="B60" s="276">
        <v>1151720</v>
      </c>
      <c r="C60" s="277"/>
      <c r="D60" s="278"/>
      <c r="E60" s="246">
        <v>42615</v>
      </c>
      <c r="F60" s="247">
        <v>42615</v>
      </c>
      <c r="G60" s="248">
        <v>0</v>
      </c>
      <c r="H60" s="247">
        <f t="shared" si="2"/>
        <v>-42615</v>
      </c>
    </row>
    <row r="61" spans="1:8" ht="16.5" customHeight="1">
      <c r="A61" s="84">
        <v>43334</v>
      </c>
      <c r="B61" s="276" t="s">
        <v>534</v>
      </c>
      <c r="C61" s="277"/>
      <c r="D61" s="278"/>
      <c r="E61" s="246">
        <v>232418</v>
      </c>
      <c r="F61" s="247">
        <v>232418</v>
      </c>
      <c r="G61" s="248">
        <v>0</v>
      </c>
      <c r="H61" s="247">
        <f t="shared" si="2"/>
        <v>-232418</v>
      </c>
    </row>
    <row r="62" spans="1:8" ht="12.75">
      <c r="A62" s="84">
        <v>43334</v>
      </c>
      <c r="B62" s="276" t="s">
        <v>535</v>
      </c>
      <c r="C62" s="277"/>
      <c r="D62" s="278"/>
      <c r="E62" s="246">
        <v>113737</v>
      </c>
      <c r="F62" s="247">
        <v>113737</v>
      </c>
      <c r="G62" s="248">
        <v>0</v>
      </c>
      <c r="H62" s="247">
        <f t="shared" si="2"/>
        <v>-113737</v>
      </c>
    </row>
    <row r="63" spans="1:8" ht="12.75">
      <c r="A63" s="84">
        <v>43334</v>
      </c>
      <c r="B63" s="276" t="s">
        <v>536</v>
      </c>
      <c r="C63" s="277"/>
      <c r="D63" s="278"/>
      <c r="E63" s="246">
        <v>243925</v>
      </c>
      <c r="F63" s="247">
        <v>243925</v>
      </c>
      <c r="G63" s="248">
        <v>0</v>
      </c>
      <c r="H63" s="247">
        <f t="shared" si="2"/>
        <v>-243925</v>
      </c>
    </row>
    <row r="64" spans="1:8" ht="12.75">
      <c r="A64" s="84">
        <v>43417</v>
      </c>
      <c r="B64" s="276" t="s">
        <v>540</v>
      </c>
      <c r="C64" s="277"/>
      <c r="D64" s="278"/>
      <c r="E64" s="246">
        <v>61626</v>
      </c>
      <c r="F64" s="247">
        <v>61626</v>
      </c>
      <c r="G64" s="248">
        <v>0</v>
      </c>
      <c r="H64" s="247">
        <f t="shared" si="2"/>
        <v>-61626</v>
      </c>
    </row>
    <row r="65" spans="1:8" ht="12.75">
      <c r="A65" s="84"/>
      <c r="B65" s="276"/>
      <c r="C65" s="277"/>
      <c r="D65" s="278"/>
      <c r="E65" s="246"/>
      <c r="F65" s="247"/>
      <c r="G65" s="248"/>
      <c r="H65" s="247">
        <f t="shared" si="2"/>
        <v>0</v>
      </c>
    </row>
    <row r="66" spans="1:8" ht="20.25" customHeight="1">
      <c r="A66" s="80"/>
      <c r="B66" s="279" t="s">
        <v>139</v>
      </c>
      <c r="C66" s="280"/>
      <c r="D66" s="281"/>
      <c r="E66" s="80"/>
      <c r="F66" s="80"/>
      <c r="G66" s="81"/>
      <c r="H66" s="80"/>
    </row>
    <row r="67" spans="1:8" ht="32.25" customHeight="1">
      <c r="A67" s="80"/>
      <c r="B67" s="279" t="s">
        <v>140</v>
      </c>
      <c r="C67" s="280"/>
      <c r="D67" s="281"/>
      <c r="E67" s="80"/>
      <c r="F67" s="80"/>
      <c r="G67" s="81"/>
      <c r="H67" s="80"/>
    </row>
    <row r="68" spans="1:8" ht="17.25" customHeight="1">
      <c r="A68" s="80"/>
      <c r="B68" s="276" t="s">
        <v>141</v>
      </c>
      <c r="C68" s="277"/>
      <c r="D68" s="278"/>
      <c r="E68" s="80"/>
      <c r="F68" s="80"/>
      <c r="G68" s="81"/>
      <c r="H68" s="80"/>
    </row>
    <row r="69" spans="1:8" ht="18" customHeight="1">
      <c r="A69" s="80"/>
      <c r="B69" s="276" t="s">
        <v>142</v>
      </c>
      <c r="C69" s="277"/>
      <c r="D69" s="278"/>
      <c r="E69" s="80"/>
      <c r="F69" s="80"/>
      <c r="G69" s="81"/>
      <c r="H69" s="80"/>
    </row>
    <row r="70" spans="1:8" ht="12.75" customHeight="1">
      <c r="A70" s="80"/>
      <c r="B70" s="282" t="s">
        <v>143</v>
      </c>
      <c r="C70" s="283"/>
      <c r="D70" s="284"/>
      <c r="E70" s="80"/>
      <c r="F70" s="80"/>
      <c r="G70" s="81"/>
      <c r="H70" s="80"/>
    </row>
    <row r="71" spans="1:8" ht="12.75">
      <c r="A71" s="80"/>
      <c r="B71" s="279" t="s">
        <v>144</v>
      </c>
      <c r="C71" s="280"/>
      <c r="D71" s="281"/>
      <c r="E71" s="80"/>
      <c r="F71" s="80"/>
      <c r="G71" s="81"/>
      <c r="H71" s="80"/>
    </row>
    <row r="72" spans="1:8" ht="12.75">
      <c r="A72" s="80"/>
      <c r="B72" s="279" t="s">
        <v>145</v>
      </c>
      <c r="C72" s="280"/>
      <c r="D72" s="281"/>
      <c r="E72" s="80"/>
      <c r="F72" s="80"/>
      <c r="G72" s="81"/>
      <c r="H72" s="80"/>
    </row>
    <row r="73" spans="1:8" ht="16.5" customHeight="1">
      <c r="A73" s="80"/>
      <c r="B73" s="279" t="s">
        <v>146</v>
      </c>
      <c r="C73" s="280"/>
      <c r="D73" s="281"/>
      <c r="E73" s="80"/>
      <c r="F73" s="80"/>
      <c r="G73" s="81"/>
      <c r="H73" s="80"/>
    </row>
    <row r="74" spans="1:8" ht="12.75">
      <c r="A74" s="80"/>
      <c r="B74" s="279" t="s">
        <v>147</v>
      </c>
      <c r="C74" s="280"/>
      <c r="D74" s="281"/>
      <c r="E74" s="80"/>
      <c r="F74" s="80"/>
      <c r="G74" s="81"/>
      <c r="H74" s="80"/>
    </row>
    <row r="75" spans="1:8" ht="12.75">
      <c r="A75" s="80"/>
      <c r="B75" s="279" t="s">
        <v>148</v>
      </c>
      <c r="C75" s="280"/>
      <c r="D75" s="281"/>
      <c r="E75" s="80"/>
      <c r="F75" s="80"/>
      <c r="G75" s="81"/>
      <c r="H75" s="80"/>
    </row>
    <row r="76" spans="1:8" ht="28.5" customHeight="1">
      <c r="A76" s="80"/>
      <c r="B76" s="279" t="s">
        <v>52</v>
      </c>
      <c r="C76" s="280"/>
      <c r="D76" s="281"/>
      <c r="E76" s="80"/>
      <c r="F76" s="80"/>
      <c r="G76" s="81"/>
      <c r="H76" s="80"/>
    </row>
    <row r="77" spans="1:8" ht="29.25" customHeight="1">
      <c r="A77" s="80"/>
      <c r="B77" s="279" t="s">
        <v>53</v>
      </c>
      <c r="C77" s="280"/>
      <c r="D77" s="281"/>
      <c r="E77" s="34">
        <f>SUM(E48:E76)</f>
        <v>1005627</v>
      </c>
      <c r="F77" s="34">
        <f>SUM(F48:F76)</f>
        <v>1005627</v>
      </c>
      <c r="G77" s="34">
        <f>SUM(G48:G76)</f>
        <v>0</v>
      </c>
      <c r="H77" s="34">
        <f>SUM(H48:H76)</f>
        <v>-24574200.017599996</v>
      </c>
    </row>
    <row r="78" spans="1:8" ht="12.75">
      <c r="A78" s="86"/>
      <c r="B78" s="87"/>
      <c r="C78" s="87"/>
      <c r="D78" s="87"/>
      <c r="E78" s="68"/>
      <c r="F78" s="69"/>
      <c r="G78" s="69"/>
      <c r="H78" s="69"/>
    </row>
    <row r="79" spans="1:8" ht="12.75">
      <c r="A79" s="294" t="s">
        <v>422</v>
      </c>
      <c r="B79" s="294"/>
      <c r="C79" s="294"/>
      <c r="D79" s="294"/>
      <c r="E79" s="294"/>
      <c r="F79" s="294"/>
      <c r="G79" s="294"/>
      <c r="H79" s="294"/>
    </row>
    <row r="80" spans="1:8" ht="45">
      <c r="A80" s="78" t="s">
        <v>134</v>
      </c>
      <c r="B80" s="291" t="s">
        <v>424</v>
      </c>
      <c r="C80" s="292"/>
      <c r="D80" s="293"/>
      <c r="E80" s="78" t="s">
        <v>135</v>
      </c>
      <c r="F80" s="78" t="s">
        <v>119</v>
      </c>
      <c r="G80" s="78" t="s">
        <v>136</v>
      </c>
      <c r="H80" s="78" t="s">
        <v>425</v>
      </c>
    </row>
    <row r="81" spans="1:8" ht="12.75">
      <c r="A81" s="80">
        <v>1</v>
      </c>
      <c r="B81" s="288">
        <v>2</v>
      </c>
      <c r="C81" s="289"/>
      <c r="D81" s="290"/>
      <c r="E81" s="80">
        <v>3</v>
      </c>
      <c r="F81" s="80">
        <v>4</v>
      </c>
      <c r="G81" s="80">
        <v>5</v>
      </c>
      <c r="H81" s="80">
        <v>6</v>
      </c>
    </row>
    <row r="82" spans="1:8" ht="12.75">
      <c r="A82" s="80"/>
      <c r="B82" s="285" t="s">
        <v>137</v>
      </c>
      <c r="C82" s="286"/>
      <c r="D82" s="287"/>
      <c r="E82" s="80"/>
      <c r="F82" s="80"/>
      <c r="G82" s="80"/>
      <c r="H82" s="80"/>
    </row>
    <row r="83" spans="1:8" ht="12.75">
      <c r="A83" s="80"/>
      <c r="B83" s="285" t="s">
        <v>326</v>
      </c>
      <c r="C83" s="286"/>
      <c r="D83" s="287"/>
      <c r="E83" s="88"/>
      <c r="F83" s="89"/>
      <c r="G83" s="90"/>
      <c r="H83" s="91"/>
    </row>
    <row r="84" spans="1:8" ht="12.75">
      <c r="A84" s="80"/>
      <c r="B84" s="276" t="s">
        <v>38</v>
      </c>
      <c r="C84" s="277"/>
      <c r="D84" s="278"/>
      <c r="E84" s="92"/>
      <c r="F84" s="89"/>
      <c r="G84" s="90"/>
      <c r="H84" s="90"/>
    </row>
    <row r="85" spans="1:8" ht="12.75">
      <c r="A85" s="80"/>
      <c r="B85" s="276"/>
      <c r="C85" s="277"/>
      <c r="D85" s="278"/>
      <c r="E85" s="92"/>
      <c r="F85" s="89"/>
      <c r="G85" s="90">
        <v>0</v>
      </c>
      <c r="H85" s="90">
        <f>G85-F85</f>
        <v>0</v>
      </c>
    </row>
    <row r="86" spans="1:8" ht="12.75">
      <c r="A86" s="84"/>
      <c r="B86" s="276"/>
      <c r="C86" s="277"/>
      <c r="D86" s="278"/>
      <c r="E86" s="88"/>
      <c r="F86" s="90"/>
      <c r="G86" s="90">
        <v>0</v>
      </c>
      <c r="H86" s="90">
        <f>SUM(G86-F86)</f>
        <v>0</v>
      </c>
    </row>
    <row r="87" spans="1:8" ht="12.75">
      <c r="A87" s="84"/>
      <c r="B87" s="276"/>
      <c r="C87" s="277"/>
      <c r="D87" s="278"/>
      <c r="E87" s="88"/>
      <c r="F87" s="90"/>
      <c r="G87" s="90">
        <v>0</v>
      </c>
      <c r="H87" s="90">
        <f>SUM(G87-F87)</f>
        <v>0</v>
      </c>
    </row>
    <row r="88" spans="1:8" ht="12.75">
      <c r="A88" s="84"/>
      <c r="B88" s="276"/>
      <c r="C88" s="277"/>
      <c r="D88" s="278"/>
      <c r="E88" s="88"/>
      <c r="F88" s="90"/>
      <c r="G88" s="90"/>
      <c r="H88" s="90"/>
    </row>
    <row r="89" spans="1:8" ht="12.75">
      <c r="A89" s="84"/>
      <c r="B89" s="276"/>
      <c r="C89" s="277"/>
      <c r="D89" s="278"/>
      <c r="E89" s="88"/>
      <c r="F89" s="90"/>
      <c r="G89" s="90"/>
      <c r="H89" s="90"/>
    </row>
    <row r="90" spans="1:8" ht="12.75">
      <c r="A90" s="80"/>
      <c r="B90" s="276" t="s">
        <v>39</v>
      </c>
      <c r="C90" s="277"/>
      <c r="D90" s="278"/>
      <c r="E90" s="85"/>
      <c r="F90" s="80"/>
      <c r="G90" s="80"/>
      <c r="H90" s="80"/>
    </row>
    <row r="91" spans="1:8" ht="12.75">
      <c r="A91" s="80"/>
      <c r="B91" s="276"/>
      <c r="C91" s="277"/>
      <c r="D91" s="278"/>
      <c r="E91" s="85"/>
      <c r="F91" s="80"/>
      <c r="G91" s="80"/>
      <c r="H91" s="80"/>
    </row>
    <row r="92" spans="1:8" ht="12.75">
      <c r="A92" s="80"/>
      <c r="B92" s="285" t="s">
        <v>50</v>
      </c>
      <c r="C92" s="286"/>
      <c r="D92" s="287"/>
      <c r="E92" s="85"/>
      <c r="F92" s="80"/>
      <c r="G92" s="80"/>
      <c r="H92" s="80"/>
    </row>
    <row r="93" spans="1:8" ht="12.75">
      <c r="A93" s="80"/>
      <c r="B93" s="276" t="s">
        <v>38</v>
      </c>
      <c r="C93" s="277"/>
      <c r="D93" s="278"/>
      <c r="E93" s="85"/>
      <c r="F93" s="80"/>
      <c r="G93" s="80"/>
      <c r="H93" s="80"/>
    </row>
    <row r="94" spans="1:8" ht="12.75">
      <c r="A94" s="80"/>
      <c r="B94" s="276" t="s">
        <v>39</v>
      </c>
      <c r="C94" s="277"/>
      <c r="D94" s="278"/>
      <c r="E94" s="85"/>
      <c r="F94" s="80"/>
      <c r="G94" s="80"/>
      <c r="H94" s="80"/>
    </row>
    <row r="95" spans="1:8" ht="12.75">
      <c r="A95" s="80"/>
      <c r="B95" s="276"/>
      <c r="C95" s="277"/>
      <c r="D95" s="278"/>
      <c r="E95" s="85"/>
      <c r="F95" s="80"/>
      <c r="G95" s="80"/>
      <c r="H95" s="80"/>
    </row>
    <row r="96" spans="1:8" ht="28.5" customHeight="1">
      <c r="A96" s="80"/>
      <c r="B96" s="282" t="s">
        <v>426</v>
      </c>
      <c r="C96" s="283"/>
      <c r="D96" s="284"/>
      <c r="E96" s="88">
        <f>SUM(E85:E95)</f>
        <v>0</v>
      </c>
      <c r="F96" s="88">
        <f>SUM(F85:F95)</f>
        <v>0</v>
      </c>
      <c r="G96" s="88">
        <f>SUM(G85:G95)</f>
        <v>0</v>
      </c>
      <c r="H96" s="88">
        <f>SUM(H85:H95)</f>
        <v>0</v>
      </c>
    </row>
    <row r="97" spans="1:8" ht="12.75">
      <c r="A97" s="86"/>
      <c r="B97" s="87"/>
      <c r="C97" s="87"/>
      <c r="D97" s="87"/>
      <c r="E97" s="93"/>
      <c r="F97" s="94"/>
      <c r="G97" s="94"/>
      <c r="H97" s="94"/>
    </row>
    <row r="98" spans="1:8" ht="12.75">
      <c r="A98" s="77" t="s">
        <v>163</v>
      </c>
      <c r="B98" s="258" t="s">
        <v>55</v>
      </c>
      <c r="C98" s="258"/>
      <c r="D98" s="296" t="s">
        <v>56</v>
      </c>
      <c r="E98" s="296"/>
      <c r="F98" s="95" t="s">
        <v>54</v>
      </c>
      <c r="G98" s="295" t="s">
        <v>368</v>
      </c>
      <c r="H98" s="295"/>
    </row>
    <row r="99" spans="1:8" ht="12.75">
      <c r="A99" s="77" t="s">
        <v>544</v>
      </c>
      <c r="D99" s="265"/>
      <c r="E99" s="265"/>
      <c r="F99" s="77"/>
      <c r="G99" s="96"/>
      <c r="H99" s="52"/>
    </row>
    <row r="100" spans="2:6" ht="12.75">
      <c r="B100" s="50"/>
      <c r="D100" s="77"/>
      <c r="E100" s="77"/>
      <c r="F100" s="77"/>
    </row>
    <row r="101" spans="1:8" ht="12.75">
      <c r="A101" s="77"/>
      <c r="B101" s="77"/>
      <c r="C101" s="77"/>
      <c r="F101" s="77"/>
      <c r="G101" s="77"/>
      <c r="H101" s="77"/>
    </row>
    <row r="102" spans="1:2" ht="12.75">
      <c r="A102" s="77"/>
      <c r="B102" s="77"/>
    </row>
    <row r="103" ht="12.75">
      <c r="A103" s="77"/>
    </row>
  </sheetData>
  <sheetProtection/>
  <mergeCells count="89">
    <mergeCell ref="B47:D47"/>
    <mergeCell ref="B13:D13"/>
    <mergeCell ref="A10:H10"/>
    <mergeCell ref="A9:H9"/>
    <mergeCell ref="B60:D60"/>
    <mergeCell ref="B59:D59"/>
    <mergeCell ref="B49:D49"/>
    <mergeCell ref="B48:D48"/>
    <mergeCell ref="B17:D17"/>
    <mergeCell ref="B16:D16"/>
    <mergeCell ref="B15:D15"/>
    <mergeCell ref="B14:D14"/>
    <mergeCell ref="D99:E99"/>
    <mergeCell ref="G98:H98"/>
    <mergeCell ref="D98:E98"/>
    <mergeCell ref="B98:C98"/>
    <mergeCell ref="B96:D96"/>
    <mergeCell ref="B95:D95"/>
    <mergeCell ref="B94:D94"/>
    <mergeCell ref="B93:D93"/>
    <mergeCell ref="B92:D92"/>
    <mergeCell ref="A79:H79"/>
    <mergeCell ref="B91:D91"/>
    <mergeCell ref="B90:D90"/>
    <mergeCell ref="B89:D89"/>
    <mergeCell ref="B88:D88"/>
    <mergeCell ref="B87:D87"/>
    <mergeCell ref="B86:D86"/>
    <mergeCell ref="B85:D85"/>
    <mergeCell ref="B76:D76"/>
    <mergeCell ref="B75:D75"/>
    <mergeCell ref="B74:D74"/>
    <mergeCell ref="B73:D73"/>
    <mergeCell ref="B72:D72"/>
    <mergeCell ref="B84:D84"/>
    <mergeCell ref="B83:D83"/>
    <mergeCell ref="B82:D82"/>
    <mergeCell ref="B81:D81"/>
    <mergeCell ref="B80:D80"/>
    <mergeCell ref="B70:D70"/>
    <mergeCell ref="B69:D69"/>
    <mergeCell ref="B68:D68"/>
    <mergeCell ref="B52:D52"/>
    <mergeCell ref="B58:D58"/>
    <mergeCell ref="B67:D67"/>
    <mergeCell ref="B66:D66"/>
    <mergeCell ref="B77:D77"/>
    <mergeCell ref="B65:D65"/>
    <mergeCell ref="B51:D51"/>
    <mergeCell ref="B57:D57"/>
    <mergeCell ref="B56:D56"/>
    <mergeCell ref="B55:D55"/>
    <mergeCell ref="B62:D62"/>
    <mergeCell ref="B63:D63"/>
    <mergeCell ref="B64:D64"/>
    <mergeCell ref="B71:D71"/>
    <mergeCell ref="B50:D50"/>
    <mergeCell ref="B54:D54"/>
    <mergeCell ref="B53:D53"/>
    <mergeCell ref="B35:D35"/>
    <mergeCell ref="B34:D34"/>
    <mergeCell ref="B61:D61"/>
    <mergeCell ref="B45:D45"/>
    <mergeCell ref="B40:D40"/>
    <mergeCell ref="B41:D41"/>
    <mergeCell ref="B43:D43"/>
    <mergeCell ref="B18:D18"/>
    <mergeCell ref="B19:D19"/>
    <mergeCell ref="B20:D20"/>
    <mergeCell ref="B21:D21"/>
    <mergeCell ref="B22:D22"/>
    <mergeCell ref="B23:D23"/>
    <mergeCell ref="B29:D29"/>
    <mergeCell ref="B44:D44"/>
    <mergeCell ref="B42:D42"/>
    <mergeCell ref="B36:D36"/>
    <mergeCell ref="B37:D37"/>
    <mergeCell ref="B38:D38"/>
    <mergeCell ref="B39:D39"/>
    <mergeCell ref="B46:D46"/>
    <mergeCell ref="B33:D33"/>
    <mergeCell ref="B24:D24"/>
    <mergeCell ref="B25:D25"/>
    <mergeCell ref="B26:D26"/>
    <mergeCell ref="B30:D30"/>
    <mergeCell ref="B31:D31"/>
    <mergeCell ref="B32:D32"/>
    <mergeCell ref="B27:D27"/>
    <mergeCell ref="B28:D28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O24" sqref="O24"/>
    </sheetView>
  </sheetViews>
  <sheetFormatPr defaultColWidth="9.140625" defaultRowHeight="12.75"/>
  <cols>
    <col min="3" max="3" width="10.00390625" style="0" bestFit="1" customWidth="1"/>
    <col min="4" max="4" width="15.57421875" style="0" customWidth="1"/>
  </cols>
  <sheetData>
    <row r="1" spans="1:10" ht="12.75">
      <c r="A1" s="232" t="s">
        <v>450</v>
      </c>
      <c r="B1" s="232"/>
      <c r="C1" s="233"/>
      <c r="D1" s="233"/>
      <c r="E1" s="234"/>
      <c r="F1" s="234"/>
      <c r="G1" s="234"/>
      <c r="H1" s="234"/>
      <c r="I1" s="234"/>
      <c r="J1" s="234"/>
    </row>
    <row r="2" spans="1:10" ht="12.75">
      <c r="A2" s="232" t="s">
        <v>451</v>
      </c>
      <c r="B2" s="232"/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2" t="s">
        <v>452</v>
      </c>
      <c r="B3" s="235"/>
      <c r="C3" s="236"/>
      <c r="D3" s="236"/>
      <c r="E3" s="234"/>
      <c r="F3" s="234"/>
      <c r="G3" s="234"/>
      <c r="H3" s="234"/>
      <c r="I3" s="234"/>
      <c r="J3" s="234"/>
    </row>
    <row r="4" spans="1:10" ht="12.75">
      <c r="A4" s="232" t="s">
        <v>453</v>
      </c>
      <c r="B4" s="232"/>
      <c r="C4" s="233"/>
      <c r="D4" s="233"/>
      <c r="E4" s="234"/>
      <c r="F4" s="234"/>
      <c r="G4" s="234"/>
      <c r="H4" s="234"/>
      <c r="I4" s="234"/>
      <c r="J4" s="234"/>
    </row>
    <row r="5" spans="1:10" ht="12.75">
      <c r="A5" s="232" t="s">
        <v>329</v>
      </c>
      <c r="B5" s="232"/>
      <c r="C5" s="237"/>
      <c r="D5" s="237"/>
      <c r="E5" s="234"/>
      <c r="F5" s="234"/>
      <c r="G5" s="234"/>
      <c r="H5" s="234"/>
      <c r="I5" s="234"/>
      <c r="J5" s="234"/>
    </row>
    <row r="6" spans="1:10" ht="12.75">
      <c r="A6" s="232" t="s">
        <v>441</v>
      </c>
      <c r="B6" s="232"/>
      <c r="C6" s="237"/>
      <c r="D6" s="237"/>
      <c r="E6" s="234"/>
      <c r="F6" s="234"/>
      <c r="G6" s="234"/>
      <c r="H6" s="234"/>
      <c r="I6" s="234"/>
      <c r="J6" s="234"/>
    </row>
    <row r="7" spans="1:10" ht="12.75">
      <c r="A7" s="238"/>
      <c r="B7" s="238"/>
      <c r="C7" s="239"/>
      <c r="D7" s="239"/>
      <c r="E7" s="239"/>
      <c r="F7" s="239"/>
      <c r="G7" s="239"/>
      <c r="H7" s="239"/>
      <c r="I7" s="239"/>
      <c r="J7" s="239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4">
      <selection activeCell="G37" sqref="G37"/>
    </sheetView>
  </sheetViews>
  <sheetFormatPr defaultColWidth="9.140625" defaultRowHeight="12.75"/>
  <cols>
    <col min="1" max="2" width="9.140625" style="210" customWidth="1"/>
    <col min="3" max="3" width="18.7109375" style="210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123" t="s">
        <v>450</v>
      </c>
      <c r="B1" s="209"/>
      <c r="C1" s="209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123" t="s">
        <v>451</v>
      </c>
      <c r="B2" s="209"/>
      <c r="C2" s="209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123" t="s">
        <v>452</v>
      </c>
      <c r="B3" s="209"/>
      <c r="C3" s="209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23" t="s">
        <v>453</v>
      </c>
      <c r="B4" s="209"/>
      <c r="C4" s="209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2.75">
      <c r="A5" s="123" t="s">
        <v>329</v>
      </c>
      <c r="B5" s="209"/>
      <c r="C5" s="209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3" t="s">
        <v>441</v>
      </c>
      <c r="C6" s="209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209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40" t="s">
        <v>581</v>
      </c>
      <c r="C8" s="209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209"/>
      <c r="B9" s="209"/>
      <c r="C9" s="209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211" customFormat="1" ht="11.25">
      <c r="A10" s="312" t="s">
        <v>103</v>
      </c>
      <c r="B10" s="313"/>
      <c r="C10" s="313"/>
      <c r="D10" s="313"/>
      <c r="E10" s="314"/>
      <c r="F10" s="306" t="s">
        <v>1</v>
      </c>
      <c r="G10" s="315" t="s">
        <v>472</v>
      </c>
      <c r="H10" s="306" t="s">
        <v>1</v>
      </c>
      <c r="I10" s="309" t="s">
        <v>473</v>
      </c>
      <c r="J10" s="306" t="s">
        <v>1</v>
      </c>
      <c r="K10" s="309" t="s">
        <v>120</v>
      </c>
      <c r="L10" s="306" t="s">
        <v>1</v>
      </c>
      <c r="M10" s="309" t="s">
        <v>474</v>
      </c>
      <c r="N10" s="306" t="s">
        <v>1</v>
      </c>
      <c r="O10" s="309" t="s">
        <v>127</v>
      </c>
    </row>
    <row r="11" spans="1:15" s="211" customFormat="1" ht="15" customHeight="1">
      <c r="A11" s="323" t="s">
        <v>459</v>
      </c>
      <c r="B11" s="324"/>
      <c r="C11" s="325"/>
      <c r="D11" s="332" t="s">
        <v>460</v>
      </c>
      <c r="E11" s="315" t="s">
        <v>475</v>
      </c>
      <c r="F11" s="307"/>
      <c r="G11" s="316"/>
      <c r="H11" s="307"/>
      <c r="I11" s="310"/>
      <c r="J11" s="307"/>
      <c r="K11" s="310"/>
      <c r="L11" s="307"/>
      <c r="M11" s="310"/>
      <c r="N11" s="307"/>
      <c r="O11" s="310"/>
    </row>
    <row r="12" spans="1:15" s="211" customFormat="1" ht="25.5" customHeight="1">
      <c r="A12" s="326"/>
      <c r="B12" s="327"/>
      <c r="C12" s="328"/>
      <c r="D12" s="333"/>
      <c r="E12" s="316"/>
      <c r="F12" s="307"/>
      <c r="G12" s="316"/>
      <c r="H12" s="307"/>
      <c r="I12" s="310"/>
      <c r="J12" s="307"/>
      <c r="K12" s="310"/>
      <c r="L12" s="307"/>
      <c r="M12" s="310"/>
      <c r="N12" s="307"/>
      <c r="O12" s="310"/>
    </row>
    <row r="13" spans="1:15" s="211" customFormat="1" ht="18" customHeight="1">
      <c r="A13" s="329"/>
      <c r="B13" s="330"/>
      <c r="C13" s="331"/>
      <c r="D13" s="334"/>
      <c r="E13" s="317"/>
      <c r="F13" s="307"/>
      <c r="G13" s="317"/>
      <c r="H13" s="307"/>
      <c r="I13" s="311"/>
      <c r="J13" s="307"/>
      <c r="K13" s="311"/>
      <c r="L13" s="307"/>
      <c r="M13" s="311"/>
      <c r="N13" s="307"/>
      <c r="O13" s="311"/>
    </row>
    <row r="14" spans="1:15" s="211" customFormat="1" ht="18" customHeight="1">
      <c r="A14" s="335">
        <v>1</v>
      </c>
      <c r="B14" s="336"/>
      <c r="C14" s="336"/>
      <c r="D14" s="336"/>
      <c r="E14" s="337"/>
      <c r="F14" s="308"/>
      <c r="G14" s="212">
        <v>2</v>
      </c>
      <c r="H14" s="308"/>
      <c r="I14" s="136">
        <v>3</v>
      </c>
      <c r="J14" s="308"/>
      <c r="K14" s="136">
        <v>4</v>
      </c>
      <c r="L14" s="308"/>
      <c r="M14" s="136">
        <v>5</v>
      </c>
      <c r="N14" s="308"/>
      <c r="O14" s="136">
        <v>6</v>
      </c>
    </row>
    <row r="15" spans="1:16" s="211" customFormat="1" ht="13.5" customHeight="1">
      <c r="A15" s="318" t="s">
        <v>476</v>
      </c>
      <c r="B15" s="319"/>
      <c r="C15" s="319"/>
      <c r="D15" s="319"/>
      <c r="E15" s="320"/>
      <c r="F15" s="213">
        <v>678</v>
      </c>
      <c r="G15" s="213"/>
      <c r="H15" s="213">
        <v>689</v>
      </c>
      <c r="I15" s="213"/>
      <c r="J15" s="213">
        <v>700</v>
      </c>
      <c r="K15" s="213"/>
      <c r="L15" s="213">
        <v>711</v>
      </c>
      <c r="M15" s="213"/>
      <c r="N15" s="213">
        <v>722</v>
      </c>
      <c r="O15" s="213"/>
      <c r="P15" s="214"/>
    </row>
    <row r="16" spans="1:16" s="211" customFormat="1" ht="12.75" customHeight="1">
      <c r="A16" s="321" t="s">
        <v>477</v>
      </c>
      <c r="B16" s="322"/>
      <c r="C16" s="322"/>
      <c r="D16" s="322"/>
      <c r="E16" s="322"/>
      <c r="F16" s="215">
        <v>679</v>
      </c>
      <c r="G16" s="215"/>
      <c r="H16" s="213">
        <v>690</v>
      </c>
      <c r="I16" s="215"/>
      <c r="J16" s="215">
        <v>701</v>
      </c>
      <c r="K16" s="215"/>
      <c r="L16" s="215">
        <v>712</v>
      </c>
      <c r="M16" s="215"/>
      <c r="N16" s="215">
        <v>723</v>
      </c>
      <c r="O16" s="215"/>
      <c r="P16" s="216"/>
    </row>
    <row r="17" spans="1:16" s="211" customFormat="1" ht="23.25" customHeight="1">
      <c r="A17" s="340" t="s">
        <v>478</v>
      </c>
      <c r="B17" s="341"/>
      <c r="C17" s="341"/>
      <c r="D17" s="341"/>
      <c r="E17" s="342"/>
      <c r="F17" s="215">
        <v>680</v>
      </c>
      <c r="G17" s="215"/>
      <c r="H17" s="213">
        <v>691</v>
      </c>
      <c r="I17" s="215"/>
      <c r="J17" s="215">
        <v>702</v>
      </c>
      <c r="K17" s="215"/>
      <c r="L17" s="215">
        <v>713</v>
      </c>
      <c r="M17" s="215"/>
      <c r="N17" s="215">
        <v>724</v>
      </c>
      <c r="O17" s="215"/>
      <c r="P17" s="216"/>
    </row>
    <row r="18" spans="1:16" s="211" customFormat="1" ht="11.25">
      <c r="A18" s="343" t="s">
        <v>479</v>
      </c>
      <c r="B18" s="343"/>
      <c r="C18" s="343"/>
      <c r="D18" s="343"/>
      <c r="E18" s="343"/>
      <c r="F18" s="215">
        <v>681</v>
      </c>
      <c r="G18" s="215"/>
      <c r="H18" s="213">
        <v>692</v>
      </c>
      <c r="I18" s="215"/>
      <c r="J18" s="218">
        <v>703</v>
      </c>
      <c r="K18" s="215"/>
      <c r="L18" s="215">
        <v>714</v>
      </c>
      <c r="M18" s="215"/>
      <c r="N18" s="215">
        <v>725</v>
      </c>
      <c r="O18" s="215"/>
      <c r="P18" s="216"/>
    </row>
    <row r="19" spans="1:15" s="133" customFormat="1" ht="14.25" customHeight="1">
      <c r="A19" s="344" t="s">
        <v>480</v>
      </c>
      <c r="B19" s="345"/>
      <c r="C19" s="345"/>
      <c r="D19" s="345"/>
      <c r="E19" s="346"/>
      <c r="F19" s="215">
        <v>682</v>
      </c>
      <c r="G19" s="185">
        <f>SUM(G17:G18)</f>
        <v>0</v>
      </c>
      <c r="H19" s="158">
        <v>693</v>
      </c>
      <c r="I19" s="185">
        <f>SUM(I17:I18)</f>
        <v>0</v>
      </c>
      <c r="J19" s="158">
        <v>704</v>
      </c>
      <c r="K19" s="185">
        <f>SUM(K17:K18)</f>
        <v>0</v>
      </c>
      <c r="L19" s="158">
        <v>715</v>
      </c>
      <c r="M19" s="219">
        <f>SUM(M17:M18)</f>
        <v>0</v>
      </c>
      <c r="N19" s="158">
        <v>726</v>
      </c>
      <c r="O19" s="219">
        <f>SUM(O17:O18)</f>
        <v>0</v>
      </c>
    </row>
    <row r="20" spans="1:15" s="184" customFormat="1" ht="11.25">
      <c r="A20" s="338" t="s">
        <v>481</v>
      </c>
      <c r="B20" s="338"/>
      <c r="C20" s="338"/>
      <c r="D20" s="338"/>
      <c r="E20" s="338"/>
      <c r="F20" s="215">
        <v>683</v>
      </c>
      <c r="G20" s="220"/>
      <c r="H20" s="221">
        <v>694</v>
      </c>
      <c r="I20" s="222"/>
      <c r="J20" s="179">
        <v>705</v>
      </c>
      <c r="K20" s="222"/>
      <c r="L20" s="223">
        <v>716</v>
      </c>
      <c r="M20" s="224"/>
      <c r="N20" s="225">
        <v>727</v>
      </c>
      <c r="O20" s="226"/>
    </row>
    <row r="21" spans="1:15" s="184" customFormat="1" ht="11.25">
      <c r="A21" s="347" t="s">
        <v>482</v>
      </c>
      <c r="B21" s="347"/>
      <c r="C21" s="347"/>
      <c r="D21" s="347"/>
      <c r="E21" s="347"/>
      <c r="F21" s="227">
        <v>684</v>
      </c>
      <c r="G21" s="220"/>
      <c r="H21" s="221">
        <v>695</v>
      </c>
      <c r="I21" s="222"/>
      <c r="J21" s="179">
        <v>706</v>
      </c>
      <c r="K21" s="222"/>
      <c r="L21" s="223">
        <v>717</v>
      </c>
      <c r="M21" s="224"/>
      <c r="N21" s="225">
        <v>728</v>
      </c>
      <c r="O21" s="226"/>
    </row>
    <row r="22" spans="1:15" s="184" customFormat="1" ht="11.25">
      <c r="A22" s="347" t="s">
        <v>483</v>
      </c>
      <c r="B22" s="347"/>
      <c r="C22" s="347"/>
      <c r="D22" s="347"/>
      <c r="E22" s="347"/>
      <c r="F22" s="227">
        <v>685</v>
      </c>
      <c r="G22" s="220"/>
      <c r="H22" s="221">
        <v>696</v>
      </c>
      <c r="I22" s="222"/>
      <c r="J22" s="179">
        <v>707</v>
      </c>
      <c r="K22" s="222"/>
      <c r="L22" s="223">
        <v>718</v>
      </c>
      <c r="M22" s="224"/>
      <c r="N22" s="225">
        <v>729</v>
      </c>
      <c r="O22" s="226"/>
    </row>
    <row r="23" spans="1:15" s="184" customFormat="1" ht="12" thickBot="1">
      <c r="A23" s="347" t="s">
        <v>484</v>
      </c>
      <c r="B23" s="347"/>
      <c r="C23" s="347"/>
      <c r="D23" s="347"/>
      <c r="E23" s="347"/>
      <c r="F23" s="227">
        <v>686</v>
      </c>
      <c r="G23" s="227"/>
      <c r="H23" s="221">
        <v>697</v>
      </c>
      <c r="I23" s="227"/>
      <c r="J23" s="221">
        <v>708</v>
      </c>
      <c r="K23" s="227"/>
      <c r="L23" s="191">
        <v>719</v>
      </c>
      <c r="M23" s="227"/>
      <c r="N23" s="221">
        <v>730</v>
      </c>
      <c r="O23" s="227"/>
    </row>
    <row r="24" spans="1:15" s="184" customFormat="1" ht="12" thickBot="1">
      <c r="A24" s="354" t="s">
        <v>582</v>
      </c>
      <c r="B24" s="355"/>
      <c r="C24" s="356"/>
      <c r="D24" s="432" t="s">
        <v>561</v>
      </c>
      <c r="E24" s="254" t="s">
        <v>583</v>
      </c>
      <c r="F24" s="227"/>
      <c r="G24" s="255">
        <v>657158.88</v>
      </c>
      <c r="H24" s="221"/>
      <c r="I24" s="255">
        <v>600957.83</v>
      </c>
      <c r="J24" s="221"/>
      <c r="K24" s="227">
        <v>0</v>
      </c>
      <c r="L24" s="191"/>
      <c r="M24" s="227">
        <v>0.28</v>
      </c>
      <c r="N24" s="221"/>
      <c r="O24" s="227">
        <v>0</v>
      </c>
    </row>
    <row r="25" spans="1:15" s="184" customFormat="1" ht="12" thickBot="1">
      <c r="A25" s="347" t="s">
        <v>485</v>
      </c>
      <c r="B25" s="347"/>
      <c r="C25" s="347"/>
      <c r="D25" s="347"/>
      <c r="E25" s="347"/>
      <c r="F25" s="227">
        <v>687</v>
      </c>
      <c r="G25" s="255">
        <v>657158.88</v>
      </c>
      <c r="H25" s="221">
        <v>698</v>
      </c>
      <c r="I25" s="255">
        <v>600957.83</v>
      </c>
      <c r="J25" s="179">
        <v>709</v>
      </c>
      <c r="K25" s="193"/>
      <c r="L25" s="223">
        <v>720</v>
      </c>
      <c r="M25" s="227"/>
      <c r="N25" s="225">
        <v>731</v>
      </c>
      <c r="O25" s="228" t="s">
        <v>584</v>
      </c>
    </row>
    <row r="26" spans="1:15" s="184" customFormat="1" ht="12" thickBot="1">
      <c r="A26" s="338" t="s">
        <v>486</v>
      </c>
      <c r="B26" s="338"/>
      <c r="C26" s="338"/>
      <c r="D26" s="338"/>
      <c r="E26" s="338"/>
      <c r="F26" s="227">
        <v>688</v>
      </c>
      <c r="G26" s="255">
        <v>657158.88</v>
      </c>
      <c r="H26" s="221">
        <v>699</v>
      </c>
      <c r="I26" s="255">
        <v>600957.83</v>
      </c>
      <c r="J26" s="179">
        <v>710</v>
      </c>
      <c r="K26" s="193">
        <f>K19</f>
        <v>0</v>
      </c>
      <c r="L26" s="223">
        <v>721</v>
      </c>
      <c r="M26" s="227"/>
      <c r="N26" s="225">
        <v>732</v>
      </c>
      <c r="O26" s="202">
        <f>O19</f>
        <v>0</v>
      </c>
    </row>
    <row r="27" spans="1:15" s="133" customFormat="1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6" ht="12.75">
      <c r="A28" s="229" t="s">
        <v>467</v>
      </c>
      <c r="B28" s="229"/>
      <c r="C28" s="229"/>
      <c r="D28" s="205"/>
      <c r="E28" s="205"/>
      <c r="J28" s="206" t="s">
        <v>222</v>
      </c>
      <c r="L28" s="339" t="s">
        <v>468</v>
      </c>
      <c r="M28" s="339"/>
      <c r="N28" s="339"/>
      <c r="O28" s="339"/>
      <c r="P28" s="211"/>
    </row>
    <row r="29" spans="1:16" ht="12.75">
      <c r="A29" s="229" t="s">
        <v>542</v>
      </c>
      <c r="B29" s="229"/>
      <c r="C29" s="229"/>
      <c r="D29" s="205" t="s">
        <v>469</v>
      </c>
      <c r="K29" s="205"/>
      <c r="L29" s="339" t="s">
        <v>440</v>
      </c>
      <c r="M29" s="339"/>
      <c r="N29" s="339"/>
      <c r="O29" s="339"/>
      <c r="P29" s="211"/>
    </row>
    <row r="30" spans="10:16" ht="12.75">
      <c r="J30" s="208"/>
      <c r="K30" s="127"/>
      <c r="L30" s="123"/>
      <c r="M30" s="230"/>
      <c r="N30" s="230"/>
      <c r="P30" s="231"/>
    </row>
    <row r="31" spans="1:16" ht="12.75">
      <c r="A31" s="209"/>
      <c r="B31" s="210" t="s">
        <v>487</v>
      </c>
      <c r="C31" s="209"/>
      <c r="D31" s="123"/>
      <c r="E31" s="126"/>
      <c r="F31" s="123"/>
      <c r="G31" s="127"/>
      <c r="H31" s="123"/>
      <c r="I31" s="123"/>
      <c r="J31" s="123"/>
      <c r="K31" s="127"/>
      <c r="L31" s="123"/>
      <c r="M31" s="230"/>
      <c r="N31" s="230"/>
      <c r="O31" s="207"/>
      <c r="P31" s="211"/>
    </row>
    <row r="32" spans="2:14" ht="12.75">
      <c r="B32" s="210" t="s">
        <v>471</v>
      </c>
      <c r="M32" s="230"/>
      <c r="N32" s="230"/>
    </row>
    <row r="33" ht="12.75">
      <c r="B33" s="210" t="s">
        <v>488</v>
      </c>
    </row>
    <row r="36" spans="1:15" ht="12.75">
      <c r="A36" s="124"/>
      <c r="B36" s="124"/>
      <c r="C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12.75">
      <c r="A37" s="124"/>
      <c r="B37" s="124"/>
      <c r="C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ht="12.75">
      <c r="A38" s="124"/>
      <c r="B38" s="124"/>
      <c r="C38" s="12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ht="12.75">
      <c r="A39" s="124"/>
      <c r="B39" s="124"/>
      <c r="C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2.75">
      <c r="A40" s="124"/>
      <c r="B40" s="124"/>
      <c r="C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ht="12.75">
      <c r="A41" s="124"/>
      <c r="B41" s="124"/>
      <c r="C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1:15" ht="12.75">
      <c r="A42" s="124"/>
      <c r="B42" s="124"/>
      <c r="C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13.5" customHeight="1">
      <c r="A43" s="124"/>
      <c r="B43" s="124"/>
      <c r="C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5" ht="13.5" customHeight="1">
      <c r="A44" s="124"/>
      <c r="B44" s="124"/>
      <c r="C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ht="12.75">
      <c r="A45" s="124"/>
      <c r="B45" s="124"/>
      <c r="C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5" ht="13.5" customHeight="1">
      <c r="A46" s="124"/>
      <c r="B46" s="124"/>
      <c r="C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1:15" ht="13.5" customHeight="1">
      <c r="A47" s="124"/>
      <c r="B47" s="124"/>
      <c r="C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2.75">
      <c r="A48" s="124"/>
      <c r="B48" s="124"/>
      <c r="C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2.75">
      <c r="A49" s="124"/>
      <c r="B49" s="124"/>
      <c r="C49" s="124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</sheetData>
  <sheetProtection/>
  <mergeCells count="29">
    <mergeCell ref="L29:O29"/>
    <mergeCell ref="A19:E19"/>
    <mergeCell ref="A20:E20"/>
    <mergeCell ref="A21:E21"/>
    <mergeCell ref="A22:E22"/>
    <mergeCell ref="A23:E23"/>
    <mergeCell ref="A25:E25"/>
    <mergeCell ref="A24:C24"/>
    <mergeCell ref="A26:E26"/>
    <mergeCell ref="L28:O28"/>
    <mergeCell ref="A17:E17"/>
    <mergeCell ref="A18:E18"/>
    <mergeCell ref="I10:I13"/>
    <mergeCell ref="A15:E15"/>
    <mergeCell ref="A16:E16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2019-02-26T14:34:09Z</cp:lastPrinted>
  <dcterms:created xsi:type="dcterms:W3CDTF">2008-07-04T06:50:58Z</dcterms:created>
  <dcterms:modified xsi:type="dcterms:W3CDTF">2019-02-27T12:03:57Z</dcterms:modified>
  <cp:category/>
  <cp:version/>
  <cp:contentType/>
  <cp:contentStatus/>
</cp:coreProperties>
</file>